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<sst xmlns="http://schemas.openxmlformats.org/spreadsheetml/2006/main" count="1075" uniqueCount="885">
  <si>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</si>
  <si>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</si>
  <si>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</si>
  <si>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</si>
  <si>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</si>
  <si>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</si>
  <si>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</si>
  <si>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</si>
  <si>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</si>
  <si>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</si>
  <si>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</si>
  <si>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</si>
  <si>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</si>
  <si>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</si>
  <si>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</si>
  <si>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</si>
  <si>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</si>
  <si>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</si>
  <si>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</si>
  <si>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</si>
  <si>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</si>
  <si>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</si>
  <si>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</si>
  <si>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</si>
  <si>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</si>
  <si>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</si>
  <si>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</si>
  <si>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</si>
  <si>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</si>
  <si>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</si>
  <si>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</si>
  <si>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</si>
  <si>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</si>
  <si>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</si>
  <si>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</si>
  <si>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</si>
  <si>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</si>
  <si>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</si>
  <si>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</si>
  <si>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</si>
  <si>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</si>
  <si>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</si>
  <si>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</si>
  <si>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</si>
  <si>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</si>
  <si>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</si>
  <si>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</si>
  <si>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</si>
  <si>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</si>
  <si>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</si>
  <si>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</si>
  <si>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</si>
  <si>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</si>
  <si>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</si>
  <si>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</si>
  <si>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</si>
  <si>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</si>
  <si>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</si>
  <si>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</si>
  <si>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</si>
  <si>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</si>
  <si>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</si>
  <si>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</si>
  <si>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</si>
  <si>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</si>
  <si>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</si>
  <si>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</si>
  <si>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</si>
  <si>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</si>
  <si>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</si>
  <si>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</si>
  <si>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</si>
  <si>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</si>
  <si>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</si>
  <si>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</si>
  <si>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</si>
  <si>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</si>
  <si>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</si>
  <si>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</si>
  <si>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</si>
  <si>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</si>
  <si>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</si>
  <si>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</si>
  <si>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</si>
  <si>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</si>
  <si>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</si>
  <si>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</si>
  <si>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</si>
  <si>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</si>
  <si>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</si>
  <si>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</si>
  <si>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</si>
  <si>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</si>
  <si>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</si>
  <si>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</si>
  <si>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</si>
  <si>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</si>
  <si>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</si>
  <si>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</si>
  <si>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</si>
  <si>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</si>
  <si>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</si>
  <si>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</si>
  <si>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</si>
  <si>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</si>
  <si>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</si>
  <si>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</si>
  <si>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</si>
  <si>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</si>
  <si>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</si>
  <si>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</si>
  <si>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</si>
  <si>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</si>
  <si>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</si>
  <si>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</si>
  <si>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</si>
  <si>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</si>
  <si>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</si>
  <si>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</si>
  <si>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</si>
  <si>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</si>
  <si>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</si>
  <si>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</si>
  <si>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</si>
  <si>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</si>
  <si>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</si>
  <si>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</si>
  <si>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</si>
  <si>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</si>
  <si>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</si>
  <si>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</si>
  <si>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</si>
  <si>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</si>
  <si>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</si>
  <si>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</si>
  <si>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</si>
  <si>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</si>
  <si>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</si>
  <si>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</si>
  <si>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</si>
  <si>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</si>
  <si>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</si>
  <si>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</si>
  <si>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</si>
  <si>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</si>
  <si>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</si>
  <si>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</si>
  <si>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</si>
  <si>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</si>
  <si>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</si>
  <si>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</si>
  <si>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</si>
  <si>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</si>
  <si>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</si>
  <si>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</si>
  <si>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</si>
  <si>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</si>
  <si>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</si>
  <si>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</si>
  <si>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</si>
  <si>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</si>
  <si>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</si>
  <si>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</si>
  <si>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</si>
  <si>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</si>
  <si>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</si>
  <si>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</si>
  <si>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</si>
  <si>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</si>
  <si>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</si>
  <si>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</si>
  <si>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</si>
  <si>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</si>
  <si>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</si>
  <si>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</si>
  <si>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</si>
  <si>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</si>
  <si>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</si>
  <si>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</si>
  <si>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</si>
  <si>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</si>
  <si>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</si>
  <si>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</si>
  <si>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</si>
  <si>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</si>
  <si>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</si>
  <si>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</si>
  <si>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</si>
  <si>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</si>
  <si>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</si>
  <si>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</si>
  <si>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</si>
  <si>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</si>
  <si>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</si>
  <si>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</si>
  <si>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</si>
  <si>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</si>
  <si>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</si>
  <si>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</si>
  <si>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</si>
  <si>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</si>
  <si>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</si>
  <si>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</si>
  <si>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</si>
  <si>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</si>
  <si>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</si>
  <si>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</si>
  <si>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</si>
  <si>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</si>
  <si>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</si>
  <si>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</si>
  <si>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</si>
  <si>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</si>
  <si>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</si>
  <si>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</si>
  <si>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</si>
  <si>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</si>
  <si>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</si>
  <si>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</si>
  <si>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</si>
  <si>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</si>
  <si>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</si>
  <si>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</si>
  <si>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</si>
  <si>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</si>
  <si>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</si>
  <si>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</si>
  <si>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</si>
  <si>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</si>
  <si>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</si>
  <si>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</si>
  <si>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</si>
  <si>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</si>
  <si>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</si>
  <si>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</si>
  <si>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</si>
  <si>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</si>
  <si>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</si>
  <si>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</si>
  <si>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</si>
  <si>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</si>
  <si>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</si>
  <si>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</si>
  <si>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</si>
  <si>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</si>
  <si>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</si>
  <si>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</si>
  <si>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</si>
  <si>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</si>
  <si>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</si>
  <si>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</si>
  <si>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</si>
  <si>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</si>
  <si>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</si>
  <si>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</si>
  <si>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</si>
  <si>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</si>
  <si>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</si>
  <si>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</si>
  <si>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</si>
  <si>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</si>
  <si>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</si>
  <si>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</si>
  <si>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</si>
  <si>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</si>
  <si>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</si>
  <si>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</si>
  <si>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</si>
  <si>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</si>
  <si>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</si>
  <si>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</si>
  <si>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</si>
  <si>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</si>
  <si>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</si>
  <si>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</si>
  <si>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</si>
  <si>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</si>
  <si>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</si>
  <si>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</si>
  <si>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</si>
  <si>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</si>
  <si>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</si>
  <si>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</si>
  <si>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</si>
  <si>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</si>
  <si>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</si>
  <si>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</si>
  <si>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</si>
  <si>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</si>
  <si>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</si>
  <si>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</si>
  <si>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</si>
  <si>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</si>
  <si>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</si>
  <si>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</si>
  <si>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</si>
  <si>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</si>
  <si>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</si>
  <si>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</si>
  <si>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</si>
  <si>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</si>
  <si>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</si>
  <si>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</si>
  <si>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</si>
  <si>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</si>
  <si>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</si>
  <si>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</si>
  <si>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</si>
  <si>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</si>
  <si>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</si>
  <si>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</si>
  <si>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</si>
  <si>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</si>
  <si>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</si>
  <si>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</si>
  <si>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</si>
  <si>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</si>
  <si>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</si>
  <si>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</si>
  <si>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</si>
  <si>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</si>
  <si>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</si>
  <si>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</si>
  <si>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</si>
  <si>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</si>
  <si>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</si>
  <si>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</si>
  <si>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</si>
  <si>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</si>
  <si>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</si>
  <si>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</si>
  <si>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</si>
  <si>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</si>
  <si>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</si>
  <si>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</si>
  <si>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</si>
  <si>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</si>
  <si>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</si>
  <si>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</si>
  <si>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</si>
  <si>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</si>
  <si>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</si>
  <si>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</si>
  <si>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</si>
  <si>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</si>
  <si>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</si>
  <si>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</si>
  <si>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</si>
  <si>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</si>
  <si>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</si>
  <si>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</si>
  <si>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</si>
  <si>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</si>
  <si>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</si>
  <si>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</si>
  <si>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</si>
  <si>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</si>
  <si>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</si>
  <si>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</si>
  <si>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</si>
  <si>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</si>
  <si>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</si>
  <si>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</si>
  <si>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</si>
  <si>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</si>
  <si>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</si>
  <si>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</si>
  <si>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</si>
  <si>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</si>
  <si>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</si>
  <si>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</si>
  <si>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</si>
  <si>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</si>
  <si>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</si>
  <si>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</si>
  <si>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</si>
  <si>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</si>
  <si>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</si>
  <si>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</si>
  <si>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</si>
  <si>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</si>
  <si>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</si>
  <si>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</si>
  <si>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</si>
  <si>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</si>
  <si>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</si>
  <si>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</si>
  <si>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</si>
  <si>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</si>
  <si>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</si>
  <si>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</si>
  <si>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</si>
  <si>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</si>
  <si>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</si>
  <si>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</si>
  <si>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</si>
  <si>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</si>
  <si>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</si>
  <si>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</si>
  <si>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</si>
  <si>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</si>
  <si>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</si>
  <si>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</si>
  <si>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</si>
  <si>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</si>
  <si>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</si>
  <si>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</si>
  <si>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</si>
  <si>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</si>
  <si>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</si>
  <si>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</si>
  <si>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</si>
  <si>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</si>
  <si>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</si>
  <si>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</si>
  <si>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</si>
  <si>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</si>
  <si>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</si>
  <si>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</si>
  <si>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</si>
  <si>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</si>
  <si>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</si>
  <si>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</si>
  <si>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</si>
  <si>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</si>
  <si>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</si>
  <si>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</si>
  <si>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</si>
  <si>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</si>
  <si>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</si>
  <si>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</si>
  <si>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</si>
  <si>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</si>
  <si>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</si>
  <si>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</si>
  <si>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</si>
  <si>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</si>
  <si>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</si>
  <si>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</si>
  <si>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</si>
  <si>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</si>
  <si>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</si>
  <si>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</si>
  <si>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</si>
  <si>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</si>
  <si>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</si>
  <si>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</si>
  <si>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</si>
  <si>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</si>
  <si>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</si>
  <si>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</si>
  <si>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</si>
  <si>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</si>
  <si>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</si>
  <si>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</si>
  <si>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</si>
  <si>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</si>
  <si>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</si>
  <si>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</si>
  <si>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</si>
  <si>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</si>
  <si>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</si>
  <si>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</si>
  <si>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</si>
  <si>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</si>
  <si>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</si>
  <si>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</si>
  <si>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</si>
  <si>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</si>
  <si>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</si>
  <si>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</si>
  <si>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</si>
  <si>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</si>
  <si>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</si>
  <si>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</si>
  <si>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</si>
  <si>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</si>
  <si>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</si>
  <si>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</si>
  <si>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</si>
  <si>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</si>
  <si>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</si>
  <si>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</si>
  <si>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</si>
  <si>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</si>
  <si>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</si>
  <si>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</si>
  <si>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</si>
  <si>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</si>
  <si>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</si>
  <si>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</si>
  <si>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</si>
  <si>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</si>
  <si>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</si>
  <si>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</si>
  <si>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</si>
  <si>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</si>
  <si>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</si>
  <si>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</si>
  <si>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</si>
  <si>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</si>
  <si>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</si>
  <si>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</si>
  <si>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</si>
  <si>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</si>
  <si>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</si>
  <si>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</si>
  <si>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</si>
  <si>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</si>
  <si>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</si>
  <si>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</si>
  <si>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</si>
  <si>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</si>
  <si>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</si>
  <si>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</si>
  <si>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</si>
  <si>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</si>
  <si>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</si>
  <si>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</si>
  <si>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</si>
  <si>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</si>
  <si>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</si>
  <si>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</si>
  <si>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</si>
  <si>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</si>
  <si>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</si>
  <si>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</si>
  <si>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</si>
  <si>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</si>
  <si>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</si>
  <si>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</si>
  <si>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</si>
  <si>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</si>
  <si>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</si>
  <si>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</si>
  <si>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</si>
  <si>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</si>
  <si>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</si>
  <si>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</si>
  <si>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</si>
  <si>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</si>
  <si>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</si>
  <si>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</si>
  <si>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</si>
  <si>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</si>
  <si>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</si>
  <si>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</si>
  <si>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</si>
  <si>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</si>
  <si>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</si>
  <si>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</si>
  <si>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</si>
  <si>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</si>
  <si>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</si>
  <si>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</si>
  <si>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</si>
  <si>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</si>
  <si>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</si>
  <si>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</si>
  <si>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</si>
  <si>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</si>
  <si>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</si>
  <si>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</si>
  <si>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</si>
  <si>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</si>
  <si>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</si>
  <si>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</si>
  <si>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</si>
  <si>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</si>
  <si>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</si>
  <si>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</si>
  <si>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</si>
  <si>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</si>
  <si>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</si>
  <si>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</si>
  <si>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</si>
  <si>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</si>
  <si>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</si>
  <si>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</si>
  <si>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</si>
  <si>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</si>
  <si>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</si>
  <si>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</si>
  <si>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</si>
  <si>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</si>
  <si>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</si>
  <si>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</si>
  <si>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</si>
  <si>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</si>
  <si>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</si>
  <si>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</si>
  <si>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</si>
  <si>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</si>
  <si>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</si>
  <si>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</si>
  <si>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</si>
  <si>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</si>
  <si>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</si>
  <si>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</si>
  <si>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</si>
  <si>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</si>
  <si>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</si>
  <si>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</si>
  <si>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</si>
  <si>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</si>
  <si>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</si>
  <si>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</si>
  <si>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</si>
  <si>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</si>
  <si>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</si>
  <si>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</si>
  <si>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</si>
  <si>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</si>
  <si>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</si>
  <si>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</si>
  <si>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</si>
  <si>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</si>
  <si>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</si>
  <si>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</si>
  <si>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</si>
  <si>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</si>
  <si>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</si>
  <si>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</si>
  <si>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</si>
  <si>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</si>
  <si>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</si>
  <si>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</si>
  <si>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</si>
  <si>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</si>
  <si>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</si>
  <si>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</si>
  <si>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</si>
  <si>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</si>
  <si>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</si>
  <si>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</si>
  <si>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</si>
  <si>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</si>
  <si>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</si>
  <si>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</si>
  <si>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</si>
  <si>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</si>
  <si>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</si>
  <si>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</si>
  <si>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</si>
  <si>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</si>
  <si>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</si>
  <si>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</si>
  <si>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</si>
  <si>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</si>
  <si>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</si>
  <si>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</si>
  <si>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</si>
  <si>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</si>
  <si>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</si>
  <si>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</si>
  <si>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</si>
  <si>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</si>
  <si>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</si>
  <si>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</si>
  <si>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</si>
  <si>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</si>
  <si>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</si>
  <si>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</si>
  <si>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</si>
  <si>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</si>
  <si>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</si>
  <si>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</si>
  <si>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</si>
  <si>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</si>
  <si>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</si>
  <si>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</si>
  <si>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</si>
  <si>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</si>
  <si>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</si>
  <si>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</si>
  <si>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</si>
  <si>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</si>
  <si>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</si>
  <si>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</si>
  <si>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</si>
  <si>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</si>
  <si>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</si>
  <si>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</si>
  <si>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</si>
  <si>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</si>
  <si>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</si>
  <si>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</si>
  <si>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</si>
  <si>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</si>
  <si>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</si>
  <si>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</si>
  <si>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</si>
  <si>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</si>
  <si>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</si>
  <si>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</si>
  <si>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</si>
  <si>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</si>
  <si>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</si>
  <si>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</si>
  <si>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</si>
  <si>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</si>
  <si>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</si>
  <si>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</si>
  <si>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</si>
  <si>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</si>
  <si>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</si>
  <si>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</si>
  <si>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</si>
  <si>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</si>
  <si>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</si>
  <si>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</si>
  <si>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</si>
  <si>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</si>
  <si>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</si>
  <si>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</si>
  <si>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</si>
  <si>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</si>
  <si>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</si>
  <si>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</si>
  <si>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</si>
  <si>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</si>
  <si>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</si>
  <si>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</si>
  <si>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</si>
  <si>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</si>
  <si>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</si>
  <si>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</si>
  <si>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</si>
  <si>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</si>
  <si>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</si>
  <si>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</si>
  <si>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</si>
  <si>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</si>
  <si>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</si>
  <si>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</si>
  <si>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</si>
  <si>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</si>
  <si>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</si>
  <si>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</si>
  <si>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</si>
  <si>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</si>
  <si>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</si>
  <si>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</si>
  <si>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</si>
  <si>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</si>
  <si>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</si>
  <si>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</si>
  <si>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</si>
  <si>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</si>
  <si>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</si>
  <si>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</si>
  <si>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</si>
  <si>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</si>
  <si>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</si>
  <si>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</si>
  <si>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</si>
  <si>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</si>
  <si>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</si>
  <si>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</si>
  <si>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</si>
  <si>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</si>
  <si>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</si>
  <si>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</si>
  <si>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</si>
  <si>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</si>
  <si>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</si>
  <si>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</si>
  <si>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</si>
  <si>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</si>
  <si>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</si>
  <si>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</si>
  <si>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</si>
  <si>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</si>
  <si>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</si>
  <si>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</si>
  <si>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</si>
  <si>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</si>
  <si>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</si>
  <si>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</si>
  <si>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</si>
  <si>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</si>
  <si>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</si>
  <si>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</si>
  <si>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</si>
  <si>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</si>
  <si>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</si>
  <si>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</si>
  <si>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</si>
  <si>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</si>
  <si>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</si>
  <si>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</si>
  <si>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</si>
  <si>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</si>
  <si>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</si>
  <si>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</si>
  <si>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</si>
  <si>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</si>
  <si>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</si>
  <si>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</si>
  <si>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</si>
  <si>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</si>
  <si>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</si>
  <si>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</si>
  <si>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</si>
  <si>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</si>
  <si>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</si>
  <si>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</si>
  <si>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</si>
  <si>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</si>
  <si>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</si>
  <si>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</si>
  <si>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</si>
  <si>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</si>
  <si>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</si>
  <si>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</si>
  <si>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</si>
  <si>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</si>
  <si>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</si>
  <si>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</si>
  <si>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</si>
  <si>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</si>
  <si>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</si>
  <si>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</si>
  <si>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</si>
  <si>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</si>
  <si>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</si>
  <si>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</si>
  <si>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</si>
  <si>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</si>
  <si>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</si>
  <si>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</si>
  <si>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</si>
  <si>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</si>
  <si>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</si>
  <si>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</si>
  <si>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</si>
  <si>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</si>
  <si>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</si>
  <si>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</si>
  <si>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</si>
  <si>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</si>
  <si>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</si>
  <si>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</si>
  <si>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</si>
  <si>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</si>
  <si>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</si>
  <si>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</si>
  <si>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</si>
  <si>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</si>
  <si>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</si>
  <si>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</si>
  <si>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</si>
  <si>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</si>
  <si>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</si>
  <si>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</si>
  <si>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</si>
  <si>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</si>
  <si>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</si>
  <si>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</si>
  <si>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</si>
  <si>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/Л.Паскова/</t>
  </si>
  <si>
    <t>К. Желазков/</t>
  </si>
  <si>
    <t>/Л Паскова/</t>
  </si>
  <si>
    <t>/К Желязков/</t>
  </si>
  <si>
    <t>/Л. Паскова/</t>
  </si>
  <si>
    <t>/К. Желязков/</t>
  </si>
  <si>
    <t>/К.Желязков/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</si>
  <si>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</si>
  <si>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</si>
  <si>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</si>
  <si>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</si>
  <si>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</t>
  </si>
  <si>
    <t>1. "СБС - Унгария" ООД</t>
  </si>
  <si>
    <t>1. "Сконтова Къща" София  ООД</t>
  </si>
  <si>
    <t>2. Пропърти ин Бългерия" ООД</t>
  </si>
  <si>
    <t>1. "Елресурс" АД</t>
  </si>
  <si>
    <t>консолидиран</t>
  </si>
  <si>
    <t>Дата на съставяне: 30.11.2007</t>
  </si>
  <si>
    <t xml:space="preserve">Дата на съставяне:  30.11.2007                           </t>
  </si>
  <si>
    <t xml:space="preserve">Дата  на съставяне: 30.11.2007                                                                                  </t>
  </si>
  <si>
    <t xml:space="preserve">                                                           СПРАВКА ЗА НЕТЕКУЩИТЕ АКТИВИ </t>
  </si>
  <si>
    <t>консолидирана</t>
  </si>
  <si>
    <t>Дата на съставяне:30.11.2007</t>
  </si>
  <si>
    <r>
      <t xml:space="preserve">Дата на съставяне: </t>
    </r>
    <r>
      <rPr>
        <sz val="10"/>
        <rFont val="Times New Roman"/>
        <family val="1"/>
      </rPr>
      <t>30.11.2007</t>
    </r>
  </si>
  <si>
    <t>/ К Желязков   /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</si>
</sst>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Border="1" applyAlignment="1" applyProtection="1">
      <alignment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="60" workbookViewId="0" topLeftCell="A94">
      <selection activeCell="A94" sqref="A9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859</v>
      </c>
      <c r="F3" s="273" t="s">
        <v>2</v>
      </c>
      <c r="G3" s="226"/>
      <c r="H3" s="595">
        <v>121814067</v>
      </c>
    </row>
    <row r="4" spans="1:8" ht="28.5">
      <c r="A4" s="204" t="s">
        <v>3</v>
      </c>
      <c r="B4" s="583"/>
      <c r="C4" s="583"/>
      <c r="D4" s="584"/>
      <c r="E4" s="576" t="s">
        <v>876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>
        <v>39355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75</v>
      </c>
      <c r="D11" s="205">
        <v>72</v>
      </c>
      <c r="E11" s="293" t="s">
        <v>22</v>
      </c>
      <c r="F11" s="298" t="s">
        <v>23</v>
      </c>
      <c r="G11" s="206">
        <v>5000</v>
      </c>
      <c r="H11" s="206">
        <v>3319</v>
      </c>
    </row>
    <row r="12" spans="1:8" ht="15">
      <c r="A12" s="291" t="s">
        <v>24</v>
      </c>
      <c r="B12" s="297" t="s">
        <v>25</v>
      </c>
      <c r="C12" s="205">
        <v>1328</v>
      </c>
      <c r="D12" s="205">
        <v>1303</v>
      </c>
      <c r="E12" s="293" t="s">
        <v>26</v>
      </c>
      <c r="F12" s="298" t="s">
        <v>27</v>
      </c>
      <c r="G12" s="207">
        <v>5000</v>
      </c>
      <c r="H12" s="207">
        <v>3319</v>
      </c>
    </row>
    <row r="13" spans="1:8" ht="15">
      <c r="A13" s="291" t="s">
        <v>28</v>
      </c>
      <c r="B13" s="297" t="s">
        <v>29</v>
      </c>
      <c r="C13" s="205">
        <v>42</v>
      </c>
      <c r="D13" s="205">
        <v>49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82</v>
      </c>
      <c r="D15" s="205">
        <v>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18</v>
      </c>
      <c r="D16" s="205">
        <v>17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627</v>
      </c>
      <c r="D17" s="205">
        <v>137</v>
      </c>
      <c r="E17" s="299" t="s">
        <v>46</v>
      </c>
      <c r="F17" s="301" t="s">
        <v>47</v>
      </c>
      <c r="G17" s="208">
        <f>G11+G14+G15+G16</f>
        <v>5000</v>
      </c>
      <c r="H17" s="208">
        <f>H11+H14+H15+H16</f>
        <v>3319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>
        <v>6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2172</v>
      </c>
      <c r="D19" s="209">
        <f>SUM(D11:D18)</f>
        <v>1589</v>
      </c>
      <c r="E19" s="293" t="s">
        <v>53</v>
      </c>
      <c r="F19" s="298" t="s">
        <v>54</v>
      </c>
      <c r="G19" s="206">
        <v>577</v>
      </c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76</v>
      </c>
      <c r="D20" s="205">
        <v>0</v>
      </c>
      <c r="E20" s="293" t="s">
        <v>57</v>
      </c>
      <c r="F20" s="298" t="s">
        <v>58</v>
      </c>
      <c r="G20" s="212">
        <v>169</v>
      </c>
      <c r="H20" s="212">
        <v>169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169</v>
      </c>
      <c r="H21" s="210">
        <f>SUM(H22:H24)</f>
        <v>169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150</v>
      </c>
      <c r="H22" s="206">
        <v>150</v>
      </c>
    </row>
    <row r="23" spans="1:13" ht="15">
      <c r="A23" s="291" t="s">
        <v>66</v>
      </c>
      <c r="B23" s="297" t="s">
        <v>67</v>
      </c>
      <c r="C23" s="205">
        <v>1401</v>
      </c>
      <c r="D23" s="205">
        <v>1525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</v>
      </c>
      <c r="D24" s="205">
        <v>1</v>
      </c>
      <c r="E24" s="293" t="s">
        <v>72</v>
      </c>
      <c r="F24" s="298" t="s">
        <v>73</v>
      </c>
      <c r="G24" s="206">
        <v>19</v>
      </c>
      <c r="H24" s="206">
        <v>19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915</v>
      </c>
      <c r="H25" s="208">
        <f>H19+H20+H21</f>
        <v>338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1402</v>
      </c>
      <c r="D27" s="209">
        <f>SUM(D23:D26)</f>
        <v>1526</v>
      </c>
      <c r="E27" s="309" t="s">
        <v>83</v>
      </c>
      <c r="F27" s="298" t="s">
        <v>84</v>
      </c>
      <c r="G27" s="208">
        <f>SUM(G28:G30)</f>
        <v>38</v>
      </c>
      <c r="H27" s="208">
        <f>SUM(H28:H30)</f>
        <v>-84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208</v>
      </c>
      <c r="H28" s="206">
        <v>19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-170</v>
      </c>
      <c r="H29" s="391">
        <v>-103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133</v>
      </c>
      <c r="H31" s="206">
        <v>121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171</v>
      </c>
      <c r="H33" s="208">
        <f>H27+H31+H32</f>
        <v>37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105</v>
      </c>
      <c r="C34" s="209">
        <f>SUM(C35:C38)</f>
        <v>35</v>
      </c>
      <c r="D34" s="209">
        <f>SUM(D35:D38)</f>
        <v>34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6086</v>
      </c>
      <c r="H36" s="208">
        <f>H25+H17+H33</f>
        <v>3694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4</v>
      </c>
      <c r="D37" s="205">
        <v>11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31</v>
      </c>
      <c r="D38" s="205">
        <v>23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62</v>
      </c>
      <c r="H39" s="212">
        <v>34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0</v>
      </c>
      <c r="D44" s="205">
        <v>0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35</v>
      </c>
      <c r="D45" s="209">
        <f>D34+D39+D44</f>
        <v>34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0</v>
      </c>
      <c r="D50" s="205">
        <v>68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68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220</v>
      </c>
      <c r="H53" s="206">
        <v>220</v>
      </c>
    </row>
    <row r="54" spans="1:8" ht="15">
      <c r="A54" s="291" t="s">
        <v>166</v>
      </c>
      <c r="B54" s="305" t="s">
        <v>167</v>
      </c>
      <c r="C54" s="205">
        <v>41</v>
      </c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3726</v>
      </c>
      <c r="D55" s="209">
        <f>D19+D20+D21+D27+D32+D45+D51+D53+D54</f>
        <v>3217</v>
      </c>
      <c r="E55" s="293" t="s">
        <v>172</v>
      </c>
      <c r="F55" s="317" t="s">
        <v>173</v>
      </c>
      <c r="G55" s="208">
        <f>G49+G51+G52+G53+G54</f>
        <v>220</v>
      </c>
      <c r="H55" s="208">
        <f>H49+H51+H52+H53+H54</f>
        <v>220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34</v>
      </c>
      <c r="D58" s="205">
        <v>1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8</v>
      </c>
      <c r="D59" s="205">
        <v>3</v>
      </c>
      <c r="E59" s="307" t="s">
        <v>181</v>
      </c>
      <c r="F59" s="298" t="s">
        <v>182</v>
      </c>
      <c r="G59" s="206">
        <v>0</v>
      </c>
      <c r="H59" s="206">
        <v>783</v>
      </c>
      <c r="M59" s="211"/>
    </row>
    <row r="60" spans="1:8" ht="15">
      <c r="A60" s="291" t="s">
        <v>183</v>
      </c>
      <c r="B60" s="297" t="s">
        <v>184</v>
      </c>
      <c r="C60" s="205">
        <v>1426</v>
      </c>
      <c r="D60" s="205">
        <v>469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>
        <v>7</v>
      </c>
      <c r="E61" s="299" t="s">
        <v>189</v>
      </c>
      <c r="F61" s="328" t="s">
        <v>190</v>
      </c>
      <c r="G61" s="208">
        <f>SUM(G62:G68)</f>
        <v>794</v>
      </c>
      <c r="H61" s="208">
        <f>SUM(H62:H68)</f>
        <v>644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69</v>
      </c>
      <c r="H62" s="206">
        <v>77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1468</v>
      </c>
      <c r="D64" s="209">
        <f>SUM(D58:D63)</f>
        <v>480</v>
      </c>
      <c r="E64" s="293" t="s">
        <v>200</v>
      </c>
      <c r="F64" s="298" t="s">
        <v>201</v>
      </c>
      <c r="G64" s="206">
        <v>720</v>
      </c>
      <c r="H64" s="206">
        <v>522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</v>
      </c>
      <c r="H66" s="206">
        <v>12</v>
      </c>
    </row>
    <row r="67" spans="1:8" ht="15">
      <c r="A67" s="291" t="s">
        <v>207</v>
      </c>
      <c r="B67" s="297" t="s">
        <v>208</v>
      </c>
      <c r="C67" s="205">
        <v>111</v>
      </c>
      <c r="D67" s="205">
        <v>209</v>
      </c>
      <c r="E67" s="293" t="s">
        <v>209</v>
      </c>
      <c r="F67" s="298" t="s">
        <v>210</v>
      </c>
      <c r="G67" s="206">
        <v>2</v>
      </c>
      <c r="H67" s="206">
        <v>3</v>
      </c>
    </row>
    <row r="68" spans="1:8" ht="15">
      <c r="A68" s="291" t="s">
        <v>211</v>
      </c>
      <c r="B68" s="297" t="s">
        <v>212</v>
      </c>
      <c r="C68" s="205">
        <v>1247</v>
      </c>
      <c r="D68" s="205">
        <v>1201</v>
      </c>
      <c r="E68" s="293" t="s">
        <v>213</v>
      </c>
      <c r="F68" s="298" t="s">
        <v>214</v>
      </c>
      <c r="G68" s="206"/>
      <c r="H68" s="206">
        <v>30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116</v>
      </c>
      <c r="H69" s="206">
        <v>41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</v>
      </c>
      <c r="D71" s="205"/>
      <c r="E71" s="309" t="s">
        <v>46</v>
      </c>
      <c r="F71" s="329" t="s">
        <v>224</v>
      </c>
      <c r="G71" s="215">
        <f>G59+G60+G61+G69+G70</f>
        <v>910</v>
      </c>
      <c r="H71" s="215">
        <f>H59+H60+H61+H69+H70</f>
        <v>1468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139</v>
      </c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313</v>
      </c>
      <c r="D74" s="205">
        <v>194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1811</v>
      </c>
      <c r="D75" s="209">
        <f>SUM(D67:D74)</f>
        <v>1605</v>
      </c>
      <c r="E75" s="307" t="s">
        <v>160</v>
      </c>
      <c r="F75" s="301" t="s">
        <v>234</v>
      </c>
      <c r="G75" s="206">
        <v>1</v>
      </c>
      <c r="H75" s="206">
        <v>3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911</v>
      </c>
      <c r="H79" s="216">
        <f>H71+H74+H75+H76</f>
        <v>1471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>
        <v>79</v>
      </c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79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15</v>
      </c>
      <c r="D87" s="205">
        <v>30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124</v>
      </c>
      <c r="D88" s="205">
        <v>87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139</v>
      </c>
      <c r="D91" s="209">
        <f>SUM(D87:D90)</f>
        <v>117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56</v>
      </c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3553</v>
      </c>
      <c r="D93" s="209">
        <f>D64+D75+D84+D91+D92</f>
        <v>2202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7279</v>
      </c>
      <c r="D94" s="218">
        <f>D93+D55</f>
        <v>5419</v>
      </c>
      <c r="E94" s="558" t="s">
        <v>270</v>
      </c>
      <c r="F94" s="345" t="s">
        <v>271</v>
      </c>
      <c r="G94" s="219">
        <f>G36+G39+G55+G79</f>
        <v>7279</v>
      </c>
      <c r="H94" s="219">
        <f>H36+H39+H55+H79</f>
        <v>5419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877</v>
      </c>
      <c r="B98" s="539"/>
      <c r="C98" s="606" t="s">
        <v>381</v>
      </c>
      <c r="D98" s="606"/>
      <c r="E98" s="606"/>
      <c r="F98" s="224"/>
      <c r="G98" s="225"/>
      <c r="H98" s="226"/>
      <c r="M98" s="211"/>
    </row>
    <row r="99" spans="3:8" ht="15">
      <c r="C99" s="78"/>
      <c r="D99" s="1" t="s">
        <v>862</v>
      </c>
      <c r="E99" s="78"/>
      <c r="F99" s="224"/>
      <c r="G99" s="225"/>
      <c r="H99" s="226"/>
    </row>
    <row r="100" spans="1:5" ht="15">
      <c r="A100" s="227"/>
      <c r="B100" s="227"/>
      <c r="C100" s="606" t="s">
        <v>780</v>
      </c>
      <c r="D100" s="607"/>
      <c r="E100" s="607"/>
    </row>
    <row r="101" ht="12.75">
      <c r="D101" s="223" t="s">
        <v>863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="60" workbookViewId="0" topLeftCell="A1">
      <selection activeCell="C40" sqref="C4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">
        <v>859</v>
      </c>
      <c r="F2" s="610" t="s">
        <v>2</v>
      </c>
      <c r="G2" s="610"/>
      <c r="H2" s="353">
        <v>121814067</v>
      </c>
    </row>
    <row r="3" spans="1:8" ht="15">
      <c r="A3" s="6" t="s">
        <v>273</v>
      </c>
      <c r="B3" s="533"/>
      <c r="C3" s="533"/>
      <c r="D3" s="533"/>
      <c r="E3" s="533" t="s">
        <v>876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96">
        <v>39355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72</v>
      </c>
      <c r="D9" s="79">
        <v>111</v>
      </c>
      <c r="E9" s="363" t="s">
        <v>283</v>
      </c>
      <c r="F9" s="365" t="s">
        <v>284</v>
      </c>
      <c r="G9" s="87">
        <v>175</v>
      </c>
      <c r="H9" s="87">
        <v>47</v>
      </c>
    </row>
    <row r="10" spans="1:8" ht="12">
      <c r="A10" s="363" t="s">
        <v>285</v>
      </c>
      <c r="B10" s="364" t="s">
        <v>286</v>
      </c>
      <c r="C10" s="79">
        <v>339</v>
      </c>
      <c r="D10" s="79">
        <v>270</v>
      </c>
      <c r="E10" s="363" t="s">
        <v>287</v>
      </c>
      <c r="F10" s="365" t="s">
        <v>288</v>
      </c>
      <c r="G10" s="87">
        <v>3686</v>
      </c>
      <c r="H10" s="87">
        <v>9068</v>
      </c>
    </row>
    <row r="11" spans="1:8" ht="12">
      <c r="A11" s="363" t="s">
        <v>289</v>
      </c>
      <c r="B11" s="364" t="s">
        <v>290</v>
      </c>
      <c r="C11" s="79">
        <v>169</v>
      </c>
      <c r="D11" s="79">
        <v>192</v>
      </c>
      <c r="E11" s="366" t="s">
        <v>291</v>
      </c>
      <c r="F11" s="365" t="s">
        <v>292</v>
      </c>
      <c r="G11" s="87">
        <v>149</v>
      </c>
      <c r="H11" s="87">
        <v>160</v>
      </c>
    </row>
    <row r="12" spans="1:8" ht="12">
      <c r="A12" s="363" t="s">
        <v>293</v>
      </c>
      <c r="B12" s="364" t="s">
        <v>294</v>
      </c>
      <c r="C12" s="79">
        <v>112</v>
      </c>
      <c r="D12" s="79">
        <v>83</v>
      </c>
      <c r="E12" s="366" t="s">
        <v>78</v>
      </c>
      <c r="F12" s="365" t="s">
        <v>295</v>
      </c>
      <c r="G12" s="87">
        <v>170</v>
      </c>
      <c r="H12" s="87">
        <v>3</v>
      </c>
    </row>
    <row r="13" spans="1:18" ht="12">
      <c r="A13" s="363" t="s">
        <v>296</v>
      </c>
      <c r="B13" s="364" t="s">
        <v>297</v>
      </c>
      <c r="C13" s="79">
        <v>28</v>
      </c>
      <c r="D13" s="79">
        <v>23</v>
      </c>
      <c r="E13" s="367" t="s">
        <v>51</v>
      </c>
      <c r="F13" s="368" t="s">
        <v>298</v>
      </c>
      <c r="G13" s="88">
        <f>SUM(G9:G12)</f>
        <v>4180</v>
      </c>
      <c r="H13" s="88">
        <f>SUM(H9:H12)</f>
        <v>9278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3271</v>
      </c>
      <c r="D14" s="79">
        <v>8058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3</v>
      </c>
      <c r="D15" s="80">
        <v>-60</v>
      </c>
      <c r="E15" s="361" t="s">
        <v>303</v>
      </c>
      <c r="F15" s="370" t="s">
        <v>304</v>
      </c>
      <c r="G15" s="87">
        <v>60</v>
      </c>
      <c r="H15" s="87">
        <v>4</v>
      </c>
    </row>
    <row r="16" spans="1:8" ht="12">
      <c r="A16" s="363" t="s">
        <v>305</v>
      </c>
      <c r="B16" s="364" t="s">
        <v>306</v>
      </c>
      <c r="C16" s="80">
        <v>76</v>
      </c>
      <c r="D16" s="80">
        <v>40</v>
      </c>
      <c r="E16" s="363" t="s">
        <v>307</v>
      </c>
      <c r="F16" s="369" t="s">
        <v>308</v>
      </c>
      <c r="G16" s="89">
        <v>0</v>
      </c>
      <c r="H16" s="89">
        <v>0</v>
      </c>
    </row>
    <row r="17" spans="1:8" ht="12">
      <c r="A17" s="371" t="s">
        <v>309</v>
      </c>
      <c r="B17" s="364" t="s">
        <v>310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>
        <v>0</v>
      </c>
      <c r="D18" s="81">
        <v>0</v>
      </c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4070</v>
      </c>
      <c r="D19" s="82">
        <f>SUM(D9:D15)+D16</f>
        <v>8717</v>
      </c>
      <c r="E19" s="373" t="s">
        <v>315</v>
      </c>
      <c r="F19" s="369" t="s">
        <v>316</v>
      </c>
      <c r="G19" s="87">
        <v>53</v>
      </c>
      <c r="H19" s="87">
        <v>41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46</v>
      </c>
      <c r="D22" s="79">
        <v>43</v>
      </c>
      <c r="E22" s="373" t="s">
        <v>324</v>
      </c>
      <c r="F22" s="369" t="s">
        <v>325</v>
      </c>
      <c r="G22" s="87">
        <v>29</v>
      </c>
      <c r="H22" s="87">
        <v>82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43</v>
      </c>
      <c r="D24" s="79">
        <v>168</v>
      </c>
      <c r="E24" s="367" t="s">
        <v>103</v>
      </c>
      <c r="F24" s="370" t="s">
        <v>332</v>
      </c>
      <c r="G24" s="88">
        <f>SUM(G19:G23)</f>
        <v>82</v>
      </c>
      <c r="H24" s="88">
        <f>SUM(H19:H23)</f>
        <v>123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9</v>
      </c>
      <c r="D25" s="79">
        <v>45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98</v>
      </c>
      <c r="D26" s="82">
        <f>SUM(D22:D25)</f>
        <v>256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4168</v>
      </c>
      <c r="D28" s="83">
        <f>D26+D19</f>
        <v>8973</v>
      </c>
      <c r="E28" s="174" t="s">
        <v>337</v>
      </c>
      <c r="F28" s="370" t="s">
        <v>338</v>
      </c>
      <c r="G28" s="88">
        <f>G13+G15+G24</f>
        <v>4322</v>
      </c>
      <c r="H28" s="88">
        <f>H13+H15+H24</f>
        <v>9405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154</v>
      </c>
      <c r="D30" s="83">
        <f>IF((H28-D28)&gt;0,H28-D28,0)</f>
        <v>432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343</v>
      </c>
      <c r="C31" s="79"/>
      <c r="D31" s="79"/>
      <c r="E31" s="361" t="s">
        <v>853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4168</v>
      </c>
      <c r="D33" s="82">
        <f>D28+D31+D32</f>
        <v>8973</v>
      </c>
      <c r="E33" s="174" t="s">
        <v>351</v>
      </c>
      <c r="F33" s="370" t="s">
        <v>352</v>
      </c>
      <c r="G33" s="90">
        <f>G32+G31+G28</f>
        <v>4322</v>
      </c>
      <c r="H33" s="90">
        <f>H32+H31+H28</f>
        <v>9405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154</v>
      </c>
      <c r="D34" s="83">
        <f>IF((H33-D33)&gt;0,H33-D33,0)</f>
        <v>432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154</v>
      </c>
      <c r="D39" s="570">
        <f>+IF((H33-D33-D35)&gt;0,H33-D33-D35,0)</f>
        <v>432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21</v>
      </c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133</v>
      </c>
      <c r="D41" s="85">
        <f>IF(H39=0,IF(D39-D40&gt;0,D39-D40+H40,0),IF(H39-H40&lt;0,H40-H39+D39,0))</f>
        <v>432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4322</v>
      </c>
      <c r="D42" s="86">
        <f>D33+D35+D39</f>
        <v>9405</v>
      </c>
      <c r="E42" s="177" t="s">
        <v>378</v>
      </c>
      <c r="F42" s="178" t="s">
        <v>379</v>
      </c>
      <c r="G42" s="90">
        <f>G39+G33</f>
        <v>4322</v>
      </c>
      <c r="H42" s="90">
        <f>H39+H33</f>
        <v>9405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8"/>
      <c r="E44" s="608"/>
      <c r="F44" s="608"/>
      <c r="G44" s="608"/>
      <c r="H44" s="60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98"/>
      <c r="G45" s="534"/>
      <c r="H45" s="534"/>
    </row>
    <row r="46" spans="1:8" ht="12.75" customHeight="1">
      <c r="A46" s="31"/>
      <c r="B46" s="535"/>
      <c r="C46" s="533" t="s">
        <v>780</v>
      </c>
      <c r="D46" s="352"/>
      <c r="E46" s="599"/>
      <c r="F46" s="599"/>
      <c r="G46" s="352"/>
      <c r="H46" s="352"/>
    </row>
    <row r="47" spans="1:8" ht="12">
      <c r="A47" s="29"/>
      <c r="B47" s="530"/>
      <c r="C47" s="531"/>
      <c r="D47" s="609" t="s">
        <v>861</v>
      </c>
      <c r="E47" s="609"/>
      <c r="F47" s="609"/>
      <c r="G47" s="609"/>
      <c r="H47" s="609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E50" sqref="E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">
        <v>859</v>
      </c>
      <c r="C4" s="397" t="s">
        <v>2</v>
      </c>
      <c r="D4" s="353">
        <f>'справка №1-БАЛАНС'!H3</f>
        <v>121814067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4.25">
      <c r="A6" s="6" t="s">
        <v>5</v>
      </c>
      <c r="B6" s="596">
        <v>39355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4633</v>
      </c>
      <c r="D10" s="92">
        <v>14303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-5865</v>
      </c>
      <c r="D11" s="92">
        <v>-14325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-144</v>
      </c>
      <c r="D13" s="92">
        <v>-129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-4</v>
      </c>
      <c r="D14" s="92">
        <v>-11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-35</v>
      </c>
      <c r="D15" s="92">
        <v>-28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-46</v>
      </c>
      <c r="D17" s="92">
        <v>-34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-7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</v>
      </c>
      <c r="D19" s="92">
        <v>33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-1468</v>
      </c>
      <c r="D20" s="93">
        <f>SUM(D10:D19)</f>
        <v>-198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-190</v>
      </c>
      <c r="D22" s="92">
        <v>-71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156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-87</v>
      </c>
      <c r="D27" s="92">
        <v>-122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>
        <v>60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-121</v>
      </c>
      <c r="D32" s="93">
        <f>SUM(D22:D31)</f>
        <v>-133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11395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>
        <v>-9109</v>
      </c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419</v>
      </c>
      <c r="D36" s="92">
        <v>1052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-1111</v>
      </c>
      <c r="D37" s="92">
        <v>-674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16</v>
      </c>
      <c r="D39" s="92">
        <v>-51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1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1611</v>
      </c>
      <c r="D42" s="93">
        <f>SUM(D34:D41)</f>
        <v>327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22</v>
      </c>
      <c r="D43" s="93">
        <f>D42+D32+D20</f>
        <v>-4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117</v>
      </c>
      <c r="D44" s="184">
        <v>121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139</v>
      </c>
      <c r="D45" s="93">
        <f>D44+D43</f>
        <v>117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139</v>
      </c>
      <c r="D46" s="94">
        <v>117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1"/>
      <c r="D50" s="611"/>
      <c r="G50" s="186"/>
      <c r="H50" s="186"/>
    </row>
    <row r="51" spans="1:8" ht="12">
      <c r="A51" s="546"/>
      <c r="B51" s="546"/>
      <c r="C51" s="542" t="s">
        <v>862</v>
      </c>
      <c r="D51" s="542"/>
      <c r="G51" s="186"/>
      <c r="H51" s="186"/>
    </row>
    <row r="52" spans="1:8" ht="12">
      <c r="A52" s="546"/>
      <c r="B52" s="544" t="s">
        <v>780</v>
      </c>
      <c r="C52" s="611"/>
      <c r="D52" s="611"/>
      <c r="G52" s="186"/>
      <c r="H52" s="186"/>
    </row>
    <row r="53" spans="1:8" ht="12">
      <c r="A53" s="546"/>
      <c r="B53" s="546"/>
      <c r="C53" s="542" t="s">
        <v>863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view="pageBreakPreview" zoomScale="60" workbookViewId="0" topLeftCell="B3">
      <selection activeCell="M49" sqref="M4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"Специализирани Бизнес Системи" АД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121814067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7">
        <v>39355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3319</v>
      </c>
      <c r="D11" s="96">
        <f>'справка №1-БАЛАНС'!H19</f>
        <v>0</v>
      </c>
      <c r="E11" s="96">
        <f>'справка №1-БАЛАНС'!H20</f>
        <v>169</v>
      </c>
      <c r="F11" s="96">
        <f>'справка №1-БАЛАНС'!H22</f>
        <v>150</v>
      </c>
      <c r="G11" s="96">
        <f>'справка №1-БАЛАНС'!H23</f>
        <v>0</v>
      </c>
      <c r="H11" s="98">
        <v>19</v>
      </c>
      <c r="I11" s="96">
        <f>'справка №1-БАЛАНС'!H28+'справка №1-БАЛАНС'!H31</f>
        <v>140</v>
      </c>
      <c r="J11" s="96">
        <f>'справка №1-БАЛАНС'!H29+'справка №1-БАЛАНС'!H32</f>
        <v>-103</v>
      </c>
      <c r="K11" s="98"/>
      <c r="L11" s="424">
        <f>SUM(C11:K11)</f>
        <v>3694</v>
      </c>
      <c r="M11" s="96">
        <f>'справка №1-БАЛАНС'!H39</f>
        <v>34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3319</v>
      </c>
      <c r="D15" s="99">
        <f aca="true" t="shared" si="2" ref="D15:M15">D11+D12</f>
        <v>0</v>
      </c>
      <c r="E15" s="99">
        <f t="shared" si="2"/>
        <v>169</v>
      </c>
      <c r="F15" s="99">
        <f t="shared" si="2"/>
        <v>150</v>
      </c>
      <c r="G15" s="99">
        <f t="shared" si="2"/>
        <v>0</v>
      </c>
      <c r="H15" s="99">
        <f t="shared" si="2"/>
        <v>19</v>
      </c>
      <c r="I15" s="99">
        <f t="shared" si="2"/>
        <v>140</v>
      </c>
      <c r="J15" s="99">
        <f t="shared" si="2"/>
        <v>-103</v>
      </c>
      <c r="K15" s="99">
        <f t="shared" si="2"/>
        <v>0</v>
      </c>
      <c r="L15" s="424">
        <f t="shared" si="1"/>
        <v>3694</v>
      </c>
      <c r="M15" s="99">
        <f t="shared" si="2"/>
        <v>34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133</v>
      </c>
      <c r="J16" s="425">
        <f>+'справка №1-БАЛАНС'!G32</f>
        <v>0</v>
      </c>
      <c r="K16" s="98"/>
      <c r="L16" s="424">
        <f t="shared" si="1"/>
        <v>133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1681</v>
      </c>
      <c r="D28" s="98">
        <v>577</v>
      </c>
      <c r="E28" s="98"/>
      <c r="F28" s="98"/>
      <c r="G28" s="98"/>
      <c r="H28" s="98"/>
      <c r="I28" s="98">
        <v>1</v>
      </c>
      <c r="J28" s="98"/>
      <c r="K28" s="98"/>
      <c r="L28" s="424">
        <f t="shared" si="1"/>
        <v>2259</v>
      </c>
      <c r="M28" s="98">
        <v>28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5000</v>
      </c>
      <c r="D29" s="97">
        <f aca="true" t="shared" si="6" ref="D29:M29">D17+D20+D21+D24+D28+D27+D15+D16</f>
        <v>577</v>
      </c>
      <c r="E29" s="97">
        <f t="shared" si="6"/>
        <v>169</v>
      </c>
      <c r="F29" s="97">
        <f t="shared" si="6"/>
        <v>150</v>
      </c>
      <c r="G29" s="97">
        <f t="shared" si="6"/>
        <v>0</v>
      </c>
      <c r="H29" s="97">
        <f t="shared" si="6"/>
        <v>19</v>
      </c>
      <c r="I29" s="97">
        <f t="shared" si="6"/>
        <v>274</v>
      </c>
      <c r="J29" s="97">
        <f t="shared" si="6"/>
        <v>-103</v>
      </c>
      <c r="K29" s="97">
        <f t="shared" si="6"/>
        <v>0</v>
      </c>
      <c r="L29" s="424">
        <f t="shared" si="1"/>
        <v>6086</v>
      </c>
      <c r="M29" s="97">
        <f t="shared" si="6"/>
        <v>62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5000</v>
      </c>
      <c r="D32" s="97">
        <f t="shared" si="7"/>
        <v>577</v>
      </c>
      <c r="E32" s="97">
        <f t="shared" si="7"/>
        <v>169</v>
      </c>
      <c r="F32" s="97">
        <f t="shared" si="7"/>
        <v>150</v>
      </c>
      <c r="G32" s="97">
        <f t="shared" si="7"/>
        <v>0</v>
      </c>
      <c r="H32" s="97">
        <f t="shared" si="7"/>
        <v>19</v>
      </c>
      <c r="I32" s="97">
        <f t="shared" si="7"/>
        <v>274</v>
      </c>
      <c r="J32" s="97">
        <f t="shared" si="7"/>
        <v>-103</v>
      </c>
      <c r="K32" s="97">
        <f t="shared" si="7"/>
        <v>0</v>
      </c>
      <c r="L32" s="424">
        <f t="shared" si="1"/>
        <v>6086</v>
      </c>
      <c r="M32" s="97">
        <f>M29+M30+M31</f>
        <v>62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879</v>
      </c>
      <c r="B35" s="37"/>
      <c r="C35" s="24"/>
      <c r="D35" s="613" t="s">
        <v>521</v>
      </c>
      <c r="E35" s="613"/>
      <c r="F35" s="613" t="s">
        <v>862</v>
      </c>
      <c r="G35" s="613"/>
      <c r="H35" s="613"/>
      <c r="I35" s="613"/>
      <c r="J35" s="24" t="s">
        <v>855</v>
      </c>
      <c r="K35" s="24"/>
      <c r="L35" s="613" t="s">
        <v>865</v>
      </c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9">
      <selection activeCell="R35" sqref="R3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880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8" t="s">
        <v>383</v>
      </c>
      <c r="B2" s="619"/>
      <c r="C2" s="585"/>
      <c r="D2" s="585"/>
      <c r="E2" s="614" t="str">
        <f>'справка №1-БАЛАНС'!E3</f>
        <v>"Специализирани Бизнес Системи" АД</v>
      </c>
      <c r="F2" s="620"/>
      <c r="G2" s="620"/>
      <c r="H2" s="585"/>
      <c r="I2" s="441"/>
      <c r="J2" s="441"/>
      <c r="K2" s="441"/>
      <c r="L2" s="441"/>
      <c r="M2" s="622" t="s">
        <v>2</v>
      </c>
      <c r="N2" s="623"/>
      <c r="O2" s="623"/>
      <c r="P2" s="624">
        <f>'справка №1-БАЛАНС'!H3</f>
        <v>121814067</v>
      </c>
      <c r="Q2" s="624"/>
      <c r="R2" s="353"/>
    </row>
    <row r="3" spans="1:18" ht="15">
      <c r="A3" s="618" t="s">
        <v>5</v>
      </c>
      <c r="B3" s="619"/>
      <c r="C3" s="586"/>
      <c r="D3" s="586"/>
      <c r="E3" s="617">
        <v>39355</v>
      </c>
      <c r="F3" s="621"/>
      <c r="G3" s="621"/>
      <c r="H3" s="443" t="s">
        <v>881</v>
      </c>
      <c r="I3" s="443"/>
      <c r="J3" s="443"/>
      <c r="K3" s="443"/>
      <c r="L3" s="443"/>
      <c r="M3" s="625" t="s">
        <v>4</v>
      </c>
      <c r="N3" s="625"/>
      <c r="O3" s="577"/>
      <c r="P3" s="626" t="str">
        <f>'справка №1-БАЛАНС'!H4</f>
        <v> </v>
      </c>
      <c r="Q3" s="626"/>
      <c r="R3" s="354"/>
    </row>
    <row r="4" spans="1:18" ht="12.75">
      <c r="A4" s="436" t="s">
        <v>522</v>
      </c>
      <c r="B4" s="442"/>
      <c r="C4" s="442"/>
      <c r="D4" s="443"/>
      <c r="E4" s="629"/>
      <c r="F4" s="630"/>
      <c r="G4" s="63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31" t="s">
        <v>463</v>
      </c>
      <c r="B5" s="632"/>
      <c r="C5" s="63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33"/>
      <c r="B6" s="634"/>
      <c r="C6" s="60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72</v>
      </c>
      <c r="E9" s="243">
        <v>3</v>
      </c>
      <c r="F9" s="243">
        <v>0</v>
      </c>
      <c r="G9" s="113">
        <f>D9+E9-F9</f>
        <v>75</v>
      </c>
      <c r="H9" s="103"/>
      <c r="I9" s="103"/>
      <c r="J9" s="113">
        <f>G9+H9-I9</f>
        <v>75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75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1349</v>
      </c>
      <c r="E10" s="243">
        <v>110</v>
      </c>
      <c r="F10" s="243">
        <v>74</v>
      </c>
      <c r="G10" s="113">
        <f aca="true" t="shared" si="2" ref="G10:G39">D10+E10-F10</f>
        <v>1385</v>
      </c>
      <c r="H10" s="103"/>
      <c r="I10" s="103"/>
      <c r="J10" s="113">
        <f aca="true" t="shared" si="3" ref="J10:J39">G10+H10-I10</f>
        <v>1385</v>
      </c>
      <c r="K10" s="103">
        <v>42</v>
      </c>
      <c r="L10" s="103">
        <v>20</v>
      </c>
      <c r="M10" s="103">
        <v>5</v>
      </c>
      <c r="N10" s="113">
        <f aca="true" t="shared" si="4" ref="N10:N39">K10+L10-M10</f>
        <v>57</v>
      </c>
      <c r="O10" s="103"/>
      <c r="P10" s="103"/>
      <c r="Q10" s="113">
        <f t="shared" si="0"/>
        <v>57</v>
      </c>
      <c r="R10" s="113">
        <f t="shared" si="1"/>
        <v>1328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216</v>
      </c>
      <c r="E11" s="243"/>
      <c r="F11" s="243"/>
      <c r="G11" s="113">
        <f t="shared" si="2"/>
        <v>216</v>
      </c>
      <c r="H11" s="103"/>
      <c r="I11" s="103"/>
      <c r="J11" s="113">
        <f t="shared" si="3"/>
        <v>216</v>
      </c>
      <c r="K11" s="103">
        <v>156</v>
      </c>
      <c r="L11" s="103">
        <v>18</v>
      </c>
      <c r="M11" s="103"/>
      <c r="N11" s="113">
        <f t="shared" si="4"/>
        <v>174</v>
      </c>
      <c r="O11" s="103"/>
      <c r="P11" s="103"/>
      <c r="Q11" s="113">
        <f t="shared" si="0"/>
        <v>174</v>
      </c>
      <c r="R11" s="113">
        <f t="shared" si="1"/>
        <v>42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13</v>
      </c>
      <c r="E13" s="243">
        <v>78</v>
      </c>
      <c r="F13" s="243"/>
      <c r="G13" s="113">
        <f t="shared" si="2"/>
        <v>91</v>
      </c>
      <c r="H13" s="103"/>
      <c r="I13" s="103"/>
      <c r="J13" s="113">
        <f t="shared" si="3"/>
        <v>91</v>
      </c>
      <c r="K13" s="103">
        <v>7</v>
      </c>
      <c r="L13" s="103">
        <v>2</v>
      </c>
      <c r="M13" s="103"/>
      <c r="N13" s="113">
        <f t="shared" si="4"/>
        <v>9</v>
      </c>
      <c r="O13" s="103"/>
      <c r="P13" s="103"/>
      <c r="Q13" s="113">
        <f t="shared" si="0"/>
        <v>9</v>
      </c>
      <c r="R13" s="113">
        <f t="shared" si="1"/>
        <v>82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45</v>
      </c>
      <c r="E14" s="243"/>
      <c r="F14" s="243"/>
      <c r="G14" s="113">
        <f t="shared" si="2"/>
        <v>45</v>
      </c>
      <c r="H14" s="103"/>
      <c r="I14" s="103"/>
      <c r="J14" s="113">
        <f t="shared" si="3"/>
        <v>45</v>
      </c>
      <c r="K14" s="103">
        <v>21</v>
      </c>
      <c r="L14" s="103">
        <v>6</v>
      </c>
      <c r="M14" s="103"/>
      <c r="N14" s="113">
        <f t="shared" si="4"/>
        <v>27</v>
      </c>
      <c r="O14" s="103"/>
      <c r="P14" s="103"/>
      <c r="Q14" s="113">
        <f t="shared" si="0"/>
        <v>27</v>
      </c>
      <c r="R14" s="113">
        <f t="shared" si="1"/>
        <v>18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856</v>
      </c>
      <c r="B15" s="466" t="s">
        <v>857</v>
      </c>
      <c r="C15" s="564" t="s">
        <v>858</v>
      </c>
      <c r="D15" s="565">
        <v>137</v>
      </c>
      <c r="E15" s="565">
        <v>490</v>
      </c>
      <c r="F15" s="565"/>
      <c r="G15" s="113">
        <f t="shared" si="2"/>
        <v>627</v>
      </c>
      <c r="H15" s="566"/>
      <c r="I15" s="566"/>
      <c r="J15" s="113">
        <f t="shared" si="3"/>
        <v>627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627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1832</v>
      </c>
      <c r="E17" s="248">
        <f>SUM(E9:E16)</f>
        <v>681</v>
      </c>
      <c r="F17" s="248">
        <f>SUM(F9:F16)</f>
        <v>74</v>
      </c>
      <c r="G17" s="113">
        <f t="shared" si="2"/>
        <v>2439</v>
      </c>
      <c r="H17" s="114">
        <f>SUM(H9:H16)</f>
        <v>0</v>
      </c>
      <c r="I17" s="114">
        <f>SUM(I9:I16)</f>
        <v>0</v>
      </c>
      <c r="J17" s="113">
        <f t="shared" si="3"/>
        <v>2439</v>
      </c>
      <c r="K17" s="114">
        <f>SUM(K9:K16)</f>
        <v>226</v>
      </c>
      <c r="L17" s="114">
        <f>SUM(L9:L16)</f>
        <v>46</v>
      </c>
      <c r="M17" s="114">
        <f>SUM(M9:M16)</f>
        <v>5</v>
      </c>
      <c r="N17" s="113">
        <f t="shared" si="4"/>
        <v>267</v>
      </c>
      <c r="O17" s="114">
        <f>SUM(O9:O16)</f>
        <v>0</v>
      </c>
      <c r="P17" s="114">
        <f>SUM(P9:P16)</f>
        <v>0</v>
      </c>
      <c r="Q17" s="113">
        <f t="shared" si="5"/>
        <v>267</v>
      </c>
      <c r="R17" s="113">
        <f t="shared" si="6"/>
        <v>2172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1694</v>
      </c>
      <c r="E21" s="243"/>
      <c r="F21" s="243"/>
      <c r="G21" s="113">
        <f t="shared" si="2"/>
        <v>1694</v>
      </c>
      <c r="H21" s="103"/>
      <c r="I21" s="103"/>
      <c r="J21" s="113">
        <f t="shared" si="3"/>
        <v>1694</v>
      </c>
      <c r="K21" s="103">
        <v>169</v>
      </c>
      <c r="L21" s="103">
        <v>124</v>
      </c>
      <c r="M21" s="103"/>
      <c r="N21" s="113">
        <f t="shared" si="4"/>
        <v>293</v>
      </c>
      <c r="O21" s="103"/>
      <c r="P21" s="103"/>
      <c r="Q21" s="113">
        <f t="shared" si="5"/>
        <v>293</v>
      </c>
      <c r="R21" s="113">
        <f t="shared" si="6"/>
        <v>1401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2</v>
      </c>
      <c r="E22" s="243"/>
      <c r="F22" s="243"/>
      <c r="G22" s="113">
        <f t="shared" si="2"/>
        <v>2</v>
      </c>
      <c r="H22" s="103"/>
      <c r="I22" s="103"/>
      <c r="J22" s="113">
        <f t="shared" si="3"/>
        <v>2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1696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1696</v>
      </c>
      <c r="H25" s="104">
        <f t="shared" si="7"/>
        <v>0</v>
      </c>
      <c r="I25" s="104">
        <f t="shared" si="7"/>
        <v>0</v>
      </c>
      <c r="J25" s="105">
        <f t="shared" si="3"/>
        <v>1696</v>
      </c>
      <c r="K25" s="104">
        <f t="shared" si="7"/>
        <v>170</v>
      </c>
      <c r="L25" s="104">
        <f t="shared" si="7"/>
        <v>124</v>
      </c>
      <c r="M25" s="104">
        <f t="shared" si="7"/>
        <v>0</v>
      </c>
      <c r="N25" s="105">
        <f t="shared" si="4"/>
        <v>294</v>
      </c>
      <c r="O25" s="104">
        <f t="shared" si="7"/>
        <v>0</v>
      </c>
      <c r="P25" s="104">
        <f t="shared" si="7"/>
        <v>0</v>
      </c>
      <c r="Q25" s="105">
        <f t="shared" si="5"/>
        <v>294</v>
      </c>
      <c r="R25" s="105">
        <f t="shared" si="6"/>
        <v>1402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851</v>
      </c>
      <c r="C27" s="472" t="s">
        <v>584</v>
      </c>
      <c r="D27" s="246">
        <f>SUM(D28:D31)</f>
        <v>35</v>
      </c>
      <c r="E27" s="246">
        <f aca="true" t="shared" si="8" ref="E27:P27">SUM(E28:E31)</f>
        <v>7</v>
      </c>
      <c r="F27" s="246">
        <f t="shared" si="8"/>
        <v>7</v>
      </c>
      <c r="G27" s="110">
        <f t="shared" si="2"/>
        <v>35</v>
      </c>
      <c r="H27" s="109">
        <f t="shared" si="8"/>
        <v>0</v>
      </c>
      <c r="I27" s="109">
        <f t="shared" si="8"/>
        <v>0</v>
      </c>
      <c r="J27" s="110">
        <f t="shared" si="3"/>
        <v>35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0</v>
      </c>
      <c r="E28" s="243">
        <v>0</v>
      </c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11</v>
      </c>
      <c r="E30" s="243"/>
      <c r="F30" s="243">
        <v>7</v>
      </c>
      <c r="G30" s="113">
        <f t="shared" si="2"/>
        <v>4</v>
      </c>
      <c r="H30" s="111"/>
      <c r="I30" s="111"/>
      <c r="J30" s="113">
        <f t="shared" si="3"/>
        <v>4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24</v>
      </c>
      <c r="E31" s="243">
        <v>7</v>
      </c>
      <c r="F31" s="243"/>
      <c r="G31" s="113">
        <f t="shared" si="2"/>
        <v>31</v>
      </c>
      <c r="H31" s="111"/>
      <c r="I31" s="111"/>
      <c r="J31" s="113">
        <f t="shared" si="3"/>
        <v>31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31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600</v>
      </c>
      <c r="D38" s="248">
        <f>D27+D32+D37</f>
        <v>35</v>
      </c>
      <c r="E38" s="248">
        <f aca="true" t="shared" si="12" ref="E38:P38">E27+E32+E37</f>
        <v>7</v>
      </c>
      <c r="F38" s="248">
        <f t="shared" si="12"/>
        <v>7</v>
      </c>
      <c r="G38" s="113">
        <f t="shared" si="2"/>
        <v>35</v>
      </c>
      <c r="H38" s="114">
        <f t="shared" si="12"/>
        <v>0</v>
      </c>
      <c r="I38" s="114">
        <f t="shared" si="12"/>
        <v>0</v>
      </c>
      <c r="J38" s="113">
        <f t="shared" si="3"/>
        <v>35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3563</v>
      </c>
      <c r="E40" s="547">
        <f>E17+E18+E19+E25+E38+E39</f>
        <v>688</v>
      </c>
      <c r="F40" s="547">
        <f aca="true" t="shared" si="13" ref="F40:R40">F17+F18+F19+F25+F38+F39</f>
        <v>81</v>
      </c>
      <c r="G40" s="547">
        <f t="shared" si="13"/>
        <v>4170</v>
      </c>
      <c r="H40" s="547">
        <f t="shared" si="13"/>
        <v>0</v>
      </c>
      <c r="I40" s="547">
        <f t="shared" si="13"/>
        <v>0</v>
      </c>
      <c r="J40" s="547">
        <f t="shared" si="13"/>
        <v>4170</v>
      </c>
      <c r="K40" s="547">
        <f t="shared" si="13"/>
        <v>396</v>
      </c>
      <c r="L40" s="547">
        <f t="shared" si="13"/>
        <v>170</v>
      </c>
      <c r="M40" s="547">
        <f t="shared" si="13"/>
        <v>5</v>
      </c>
      <c r="N40" s="547">
        <f t="shared" si="13"/>
        <v>561</v>
      </c>
      <c r="O40" s="547">
        <f t="shared" si="13"/>
        <v>0</v>
      </c>
      <c r="P40" s="547">
        <f t="shared" si="13"/>
        <v>0</v>
      </c>
      <c r="Q40" s="547">
        <f t="shared" si="13"/>
        <v>561</v>
      </c>
      <c r="R40" s="547">
        <f t="shared" si="13"/>
        <v>3609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877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04"/>
      <c r="L44" s="604"/>
      <c r="M44" s="604"/>
      <c r="N44" s="604"/>
      <c r="O44" s="623" t="s">
        <v>780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 t="s">
        <v>864</v>
      </c>
      <c r="K45" s="437"/>
      <c r="L45" s="437"/>
      <c r="M45" s="437"/>
      <c r="N45" s="437"/>
      <c r="O45" s="437"/>
      <c r="P45" s="437" t="s">
        <v>865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view="pageBreakPreview" zoomScale="60" workbookViewId="0" topLeftCell="A40">
      <selection activeCell="B112" sqref="B112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608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36"/>
      <c r="C3" s="353" t="s">
        <v>2</v>
      </c>
      <c r="E3" s="353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           30.09.2007"</f>
        <v>Отчетен период:           30.09.2007</v>
      </c>
      <c r="B4" s="637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>
        <v>41</v>
      </c>
      <c r="D21" s="153"/>
      <c r="E21" s="166">
        <f t="shared" si="0"/>
        <v>41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111</v>
      </c>
      <c r="D24" s="165">
        <f>SUM(D25:D27)</f>
        <v>111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>
        <v>111</v>
      </c>
      <c r="D26" s="153">
        <v>111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1247</v>
      </c>
      <c r="D28" s="153">
        <v>1247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1</v>
      </c>
      <c r="D31" s="153">
        <v>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139</v>
      </c>
      <c r="D33" s="150">
        <f>SUM(D34:D37)</f>
        <v>139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139</v>
      </c>
      <c r="D35" s="153">
        <v>139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313</v>
      </c>
      <c r="D38" s="150">
        <f>SUM(D39:D42)</f>
        <v>313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313</v>
      </c>
      <c r="D42" s="153">
        <v>313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1811</v>
      </c>
      <c r="D43" s="149">
        <f>D24+D28+D29+D31+D30+D32+D33+D38</f>
        <v>1811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1852</v>
      </c>
      <c r="D44" s="148">
        <f>D43+D21+D19+D9</f>
        <v>1811</v>
      </c>
      <c r="E44" s="164">
        <f>E43+E21+E19+E9</f>
        <v>41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>
        <v>0</v>
      </c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220</v>
      </c>
      <c r="D68" s="153"/>
      <c r="E68" s="165">
        <f t="shared" si="1"/>
        <v>220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69</v>
      </c>
      <c r="D71" s="150">
        <f>SUM(D72:D74)</f>
        <v>69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69</v>
      </c>
      <c r="D72" s="153">
        <v>69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725</v>
      </c>
      <c r="D85" s="149">
        <f>SUM(D86:D90)+D94</f>
        <v>725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720</v>
      </c>
      <c r="D87" s="153">
        <v>720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3</v>
      </c>
      <c r="D89" s="153">
        <v>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116</v>
      </c>
      <c r="D95" s="153">
        <v>116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910</v>
      </c>
      <c r="D96" s="149">
        <f>D85+D80+D75+D71+D95</f>
        <v>910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1130</v>
      </c>
      <c r="D97" s="149">
        <f>D96+D68+D66</f>
        <v>910</v>
      </c>
      <c r="E97" s="149">
        <f>E96+E68+E66</f>
        <v>220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779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882</v>
      </c>
      <c r="B109" s="600"/>
      <c r="C109" s="600" t="s">
        <v>381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05" t="s">
        <v>780</v>
      </c>
      <c r="D111" s="605"/>
      <c r="E111" s="605"/>
      <c r="F111" s="605"/>
    </row>
    <row r="112" spans="1:6" ht="12">
      <c r="A112" s="434"/>
      <c r="B112" s="480"/>
      <c r="C112" s="434"/>
      <c r="D112" s="434" t="s">
        <v>866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28" sqref="A28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"Специализирани Бизнес Системи" АД</v>
      </c>
      <c r="D4" s="621"/>
      <c r="E4" s="621"/>
      <c r="F4" s="578"/>
      <c r="G4" s="580" t="s">
        <v>2</v>
      </c>
      <c r="H4" s="580"/>
      <c r="I4" s="589">
        <f>'справка №1-БАЛАНС'!H3</f>
        <v>121814067</v>
      </c>
    </row>
    <row r="5" spans="1:9" ht="15">
      <c r="A5" s="522" t="s">
        <v>5</v>
      </c>
      <c r="B5" s="579"/>
      <c r="C5" s="617">
        <v>39355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463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>
        <v>100</v>
      </c>
      <c r="D12" s="141"/>
      <c r="E12" s="141"/>
      <c r="F12" s="141">
        <v>5000</v>
      </c>
      <c r="G12" s="141"/>
      <c r="H12" s="141"/>
      <c r="I12" s="541">
        <f>F12+G12-H12</f>
        <v>5000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100</v>
      </c>
      <c r="D17" s="127">
        <f t="shared" si="1"/>
        <v>0</v>
      </c>
      <c r="E17" s="127">
        <f t="shared" si="1"/>
        <v>0</v>
      </c>
      <c r="F17" s="127">
        <f t="shared" si="1"/>
        <v>5000</v>
      </c>
      <c r="G17" s="127">
        <f t="shared" si="1"/>
        <v>0</v>
      </c>
      <c r="H17" s="127">
        <f t="shared" si="1"/>
        <v>0</v>
      </c>
      <c r="I17" s="541">
        <f t="shared" si="0"/>
        <v>5000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882</v>
      </c>
      <c r="B30" s="639"/>
      <c r="C30" s="639"/>
      <c r="D30" s="568" t="s">
        <v>818</v>
      </c>
      <c r="E30" s="638"/>
      <c r="F30" s="638"/>
      <c r="G30" s="638"/>
      <c r="H30" s="519" t="s">
        <v>780</v>
      </c>
      <c r="I30" s="638"/>
      <c r="J30" s="638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884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view="pageBreakPreview" zoomScale="60" workbookViewId="0" topLeftCell="A74">
      <selection activeCell="C64" sqref="C6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"Специализирани Бизнес Системи" АД</v>
      </c>
      <c r="C5" s="620"/>
      <c r="D5" s="587"/>
      <c r="E5" s="353" t="s">
        <v>2</v>
      </c>
      <c r="F5" s="590">
        <f>'справка №1-БАЛАНС'!H3</f>
        <v>121814067</v>
      </c>
    </row>
    <row r="6" spans="1:13" ht="15" customHeight="1">
      <c r="A6" s="54" t="s">
        <v>821</v>
      </c>
      <c r="B6" s="617">
        <v>39355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180</v>
      </c>
      <c r="D12" s="550">
        <v>60</v>
      </c>
      <c r="E12" s="550"/>
      <c r="F12" s="552">
        <v>180</v>
      </c>
    </row>
    <row r="13" spans="1:6" ht="12.75">
      <c r="A13" s="66" t="s">
        <v>868</v>
      </c>
      <c r="B13" s="67"/>
      <c r="C13" s="550">
        <v>3</v>
      </c>
      <c r="D13" s="550">
        <v>50</v>
      </c>
      <c r="E13" s="550"/>
      <c r="F13" s="552">
        <v>0</v>
      </c>
    </row>
    <row r="14" spans="1:6" ht="12.75">
      <c r="A14" s="66" t="s">
        <v>869</v>
      </c>
      <c r="B14" s="67"/>
      <c r="C14" s="550">
        <v>5</v>
      </c>
      <c r="D14" s="550">
        <v>100</v>
      </c>
      <c r="E14" s="550"/>
      <c r="F14" s="552">
        <v>0</v>
      </c>
    </row>
    <row r="15" spans="1:6" ht="12.75">
      <c r="A15" s="66" t="s">
        <v>870</v>
      </c>
      <c r="B15" s="67"/>
      <c r="C15" s="550">
        <v>5</v>
      </c>
      <c r="D15" s="550">
        <v>100</v>
      </c>
      <c r="E15" s="550"/>
      <c r="F15" s="552">
        <v>0</v>
      </c>
    </row>
    <row r="16" spans="1:6" ht="12.75">
      <c r="A16" s="66" t="s">
        <v>871</v>
      </c>
      <c r="B16" s="67"/>
      <c r="C16" s="550">
        <v>14</v>
      </c>
      <c r="D16" s="550">
        <v>70</v>
      </c>
      <c r="E16" s="550"/>
      <c r="F16" s="552">
        <v>0</v>
      </c>
    </row>
    <row r="17" spans="1:6" ht="12.75">
      <c r="A17" s="66">
        <v>6</v>
      </c>
      <c r="B17" s="67"/>
      <c r="C17" s="550"/>
      <c r="D17" s="550"/>
      <c r="E17" s="550"/>
      <c r="F17" s="552">
        <f aca="true" t="shared" si="0" ref="F17:F26">C17-E17</f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207</v>
      </c>
      <c r="D27" s="536"/>
      <c r="E27" s="536">
        <f>SUM(E12:E26)</f>
        <v>0</v>
      </c>
      <c r="F27" s="551">
        <f>SUM(F12:F26)</f>
        <v>180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873</v>
      </c>
      <c r="B46" s="70"/>
      <c r="C46" s="550">
        <v>2</v>
      </c>
      <c r="D46" s="550">
        <v>46</v>
      </c>
      <c r="E46" s="550"/>
      <c r="F46" s="552">
        <v>0</v>
      </c>
    </row>
    <row r="47" spans="1:6" ht="12.75">
      <c r="A47" s="66" t="s">
        <v>874</v>
      </c>
      <c r="B47" s="70"/>
      <c r="C47" s="550">
        <v>2</v>
      </c>
      <c r="D47" s="550">
        <v>25</v>
      </c>
      <c r="E47" s="550"/>
      <c r="F47" s="552"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aca="true" t="shared" si="2" ref="F48:F60">C48-E48</f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4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875</v>
      </c>
      <c r="B63" s="70"/>
      <c r="C63" s="550">
        <v>10</v>
      </c>
      <c r="D63" s="550">
        <v>10</v>
      </c>
      <c r="E63" s="550"/>
      <c r="F63" s="552">
        <v>0</v>
      </c>
    </row>
    <row r="64" spans="1:6" ht="12.75">
      <c r="A64" s="66">
        <v>2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10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221</v>
      </c>
      <c r="D79" s="536"/>
      <c r="E79" s="536">
        <f>E78+E61+E44+E27</f>
        <v>0</v>
      </c>
      <c r="F79" s="551">
        <f>F78+F61+F44+F27</f>
        <v>180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872</v>
      </c>
      <c r="B82" s="70"/>
      <c r="C82" s="550">
        <v>21</v>
      </c>
      <c r="D82" s="550">
        <v>97</v>
      </c>
      <c r="E82" s="550"/>
      <c r="F82" s="552"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21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/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21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883</v>
      </c>
      <c r="B151" s="561"/>
      <c r="C151" s="641" t="s">
        <v>847</v>
      </c>
      <c r="D151" s="641"/>
      <c r="E151" s="641"/>
      <c r="F151" s="641"/>
    </row>
    <row r="152" spans="1:6" ht="12.75">
      <c r="A152" s="75"/>
      <c r="B152" s="76"/>
      <c r="C152" s="75"/>
      <c r="D152" s="75" t="s">
        <v>864</v>
      </c>
      <c r="E152" s="75"/>
      <c r="F152" s="75"/>
    </row>
    <row r="153" spans="1:6" ht="12.75">
      <c r="A153" s="75"/>
      <c r="B153" s="76"/>
      <c r="C153" s="641" t="s">
        <v>854</v>
      </c>
      <c r="D153" s="641"/>
      <c r="E153" s="641"/>
      <c r="F153" s="641"/>
    </row>
    <row r="154" spans="3:5" ht="12.75">
      <c r="C154" s="75"/>
      <c r="D154" s="51" t="s">
        <v>865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msuser</cp:lastModifiedBy>
  <cp:lastPrinted>2007-11-29T12:30:17Z</cp:lastPrinted>
  <dcterms:created xsi:type="dcterms:W3CDTF">2000-06-29T12:02:40Z</dcterms:created>
  <dcterms:modified xsi:type="dcterms:W3CDTF">2007-11-29T13:08:39Z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