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95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<sst xmlns="http://schemas.openxmlformats.org/spreadsheetml/2006/main" count="1071" uniqueCount="887">
  <si>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</si>
  <si>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</si>
  <si>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</si>
  <si>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</si>
  <si>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</si>
  <si>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</si>
  <si>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</si>
  <si>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</si>
  <si>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</si>
  <si>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</si>
  <si>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</si>
  <si>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</si>
  <si>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</si>
  <si>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</si>
  <si>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</si>
  <si>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</si>
  <si>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</si>
  <si>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</si>
  <si>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</si>
  <si>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</si>
  <si>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</si>
  <si>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</si>
  <si>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</si>
  <si>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</si>
  <si>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</si>
  <si>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</si>
  <si>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</si>
  <si>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</si>
  <si>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</si>
  <si>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</si>
  <si>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</si>
  <si>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</si>
  <si>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</si>
  <si>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</si>
  <si>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</si>
  <si>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</si>
  <si>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</si>
  <si>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</si>
  <si>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</si>
  <si>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</si>
  <si>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</si>
  <si>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</si>
  <si>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</si>
  <si>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</si>
  <si>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</si>
  <si>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</si>
  <si>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</si>
  <si>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</si>
  <si>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</si>
  <si>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</si>
  <si>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</si>
  <si>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</si>
  <si>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</si>
  <si>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</si>
  <si>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</si>
  <si>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</si>
  <si>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</si>
  <si>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</si>
  <si>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</si>
  <si>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</si>
  <si>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</si>
  <si>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</si>
  <si>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</si>
  <si>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</si>
  <si>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</si>
  <si>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</si>
  <si>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</si>
  <si>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</si>
  <si>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</si>
  <si>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</si>
  <si>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</si>
  <si>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</si>
  <si>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</si>
  <si>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</si>
  <si>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</si>
  <si>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</si>
  <si>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</si>
  <si>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</si>
  <si>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</si>
  <si>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</si>
  <si>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</si>
  <si>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</si>
  <si>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</si>
  <si>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</si>
  <si>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</si>
  <si>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</si>
  <si>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</si>
  <si>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</si>
  <si>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</si>
  <si>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</si>
  <si>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</si>
  <si>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</si>
  <si>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</si>
  <si>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</si>
  <si>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</si>
  <si>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</si>
  <si>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</si>
  <si>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</si>
  <si>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</si>
  <si>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</si>
  <si>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</si>
  <si>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</si>
  <si>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</si>
  <si>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</si>
  <si>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</si>
  <si>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</si>
  <si>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</si>
  <si>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</si>
  <si>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</si>
  <si>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</si>
  <si>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</si>
  <si>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</si>
  <si>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</si>
  <si>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</si>
  <si>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</si>
  <si>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</si>
  <si>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</si>
  <si>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</si>
  <si>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</si>
  <si>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</si>
  <si>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</si>
  <si>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</si>
  <si>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</si>
  <si>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</si>
  <si>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</si>
  <si>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</si>
  <si>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</si>
  <si>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</si>
  <si>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</si>
  <si>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</si>
  <si>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</si>
  <si>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</si>
  <si>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</si>
  <si>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</si>
  <si>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</si>
  <si>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</si>
  <si>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</si>
  <si>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</si>
  <si>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</si>
  <si>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</si>
  <si>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</si>
  <si>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</si>
  <si>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</si>
  <si>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</si>
  <si>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</si>
  <si>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</si>
  <si>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</si>
  <si>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</si>
  <si>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</si>
  <si>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</si>
  <si>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</si>
  <si>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</si>
  <si>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</si>
  <si>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</si>
  <si>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</si>
  <si>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</si>
  <si>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</si>
  <si>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</si>
  <si>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</si>
  <si>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</si>
  <si>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</si>
  <si>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</si>
  <si>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</si>
  <si>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</si>
  <si>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</si>
  <si>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</si>
  <si>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</si>
  <si>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</si>
  <si>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</si>
  <si>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</si>
  <si>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</si>
  <si>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</si>
  <si>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</si>
  <si>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</si>
  <si>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</si>
  <si>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</si>
  <si>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</si>
  <si>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</si>
  <si>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</si>
  <si>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</si>
  <si>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</si>
  <si>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</si>
  <si>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</si>
  <si>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</si>
  <si>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</si>
  <si>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</si>
  <si>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</si>
  <si>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</si>
  <si>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</si>
  <si>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</si>
  <si>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</si>
  <si>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</si>
  <si>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</si>
  <si>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</si>
  <si>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</si>
  <si>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</si>
  <si>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</si>
  <si>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</si>
  <si>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</si>
  <si>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</si>
  <si>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</si>
  <si>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</si>
  <si>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</si>
  <si>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</si>
  <si>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</si>
  <si>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</si>
  <si>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</si>
  <si>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</si>
  <si>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</si>
  <si>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</si>
  <si>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</si>
  <si>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</si>
  <si>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</si>
  <si>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</si>
  <si>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</si>
  <si>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</si>
  <si>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</si>
  <si>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</si>
  <si>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</si>
  <si>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</si>
  <si>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</si>
  <si>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</si>
  <si>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</si>
  <si>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</si>
  <si>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</si>
  <si>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</si>
  <si>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</si>
  <si>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</si>
  <si>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</si>
  <si>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</si>
  <si>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</si>
  <si>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</si>
  <si>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</si>
  <si>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</si>
  <si>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</si>
  <si>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</si>
  <si>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</si>
  <si>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</si>
  <si>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</si>
  <si>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</si>
  <si>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</si>
  <si>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</si>
  <si>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</si>
  <si>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</si>
  <si>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</si>
  <si>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</si>
  <si>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</si>
  <si>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</si>
  <si>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</si>
  <si>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</si>
  <si>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</si>
  <si>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</si>
  <si>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</si>
  <si>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</si>
  <si>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</si>
  <si>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</si>
  <si>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</si>
  <si>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</si>
  <si>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</si>
  <si>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</si>
  <si>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</si>
  <si>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</si>
  <si>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</si>
  <si>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</si>
  <si>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</si>
  <si>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</si>
  <si>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</si>
  <si>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</si>
  <si>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</si>
  <si>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</si>
  <si>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</si>
  <si>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</si>
  <si>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</si>
  <si>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</si>
  <si>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</si>
  <si>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</si>
  <si>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</si>
  <si>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</si>
  <si>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</si>
  <si>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</si>
  <si>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</si>
  <si>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</si>
  <si>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</si>
  <si>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</si>
  <si>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</si>
  <si>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</si>
  <si>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</si>
  <si>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</si>
  <si>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</si>
  <si>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</si>
  <si>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</si>
  <si>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</si>
  <si>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</si>
  <si>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</si>
  <si>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</si>
  <si>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</si>
  <si>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</si>
  <si>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</si>
  <si>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</si>
  <si>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</si>
  <si>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</si>
  <si>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</si>
  <si>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</si>
  <si>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</si>
  <si>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</si>
  <si>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</si>
  <si>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</si>
  <si>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</si>
  <si>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</si>
  <si>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</si>
  <si>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</si>
  <si>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</si>
  <si>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</si>
  <si>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</si>
  <si>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</si>
  <si>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</si>
  <si>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</si>
  <si>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</si>
  <si>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</si>
  <si>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</si>
  <si>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</si>
  <si>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</si>
  <si>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</si>
  <si>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</si>
  <si>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</si>
  <si>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</si>
  <si>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</si>
  <si>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</si>
  <si>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</si>
  <si>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</si>
  <si>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</si>
  <si>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</si>
  <si>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</si>
  <si>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</si>
  <si>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</si>
  <si>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</si>
  <si>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</si>
  <si>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</si>
  <si>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</si>
  <si>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</si>
  <si>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</si>
  <si>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</si>
  <si>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</si>
  <si>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</si>
  <si>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</si>
  <si>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</si>
  <si>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</si>
  <si>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</si>
  <si>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</si>
  <si>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</si>
  <si>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</si>
  <si>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</si>
  <si>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</si>
  <si>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</si>
  <si>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</si>
  <si>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</si>
  <si>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</si>
  <si>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</si>
  <si>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</si>
  <si>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</si>
  <si>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</si>
  <si>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</si>
  <si>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</si>
  <si>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</si>
  <si>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</si>
  <si>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</si>
  <si>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</si>
  <si>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</si>
  <si>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</si>
  <si>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</si>
  <si>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</si>
  <si>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</si>
  <si>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</si>
  <si>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</si>
  <si>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</si>
  <si>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</si>
  <si>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</si>
  <si>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</si>
  <si>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</si>
  <si>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</si>
  <si>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</si>
  <si>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</si>
  <si>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</si>
  <si>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</si>
  <si>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</si>
  <si>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</si>
  <si>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</si>
  <si>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</si>
  <si>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</si>
  <si>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</si>
  <si>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</si>
  <si>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</si>
  <si>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</si>
  <si>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</si>
  <si>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</si>
  <si>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</si>
  <si>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</si>
  <si>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</si>
  <si>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</si>
  <si>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</si>
  <si>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</si>
  <si>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</si>
  <si>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</si>
  <si>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</si>
  <si>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</si>
  <si>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</si>
  <si>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</si>
  <si>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</si>
  <si>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</si>
  <si>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</si>
  <si>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</si>
  <si>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</si>
  <si>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</si>
  <si>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</si>
  <si>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</si>
  <si>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</si>
  <si>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</si>
  <si>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</si>
  <si>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</si>
  <si>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</si>
  <si>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</si>
  <si>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</si>
  <si>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</si>
  <si>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</si>
  <si>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</si>
  <si>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</si>
  <si>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</si>
  <si>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</si>
  <si>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</si>
  <si>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</si>
  <si>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</si>
  <si>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</si>
  <si>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</si>
  <si>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</si>
  <si>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</si>
  <si>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</si>
  <si>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</si>
  <si>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</si>
  <si>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</si>
  <si>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</si>
  <si>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</si>
  <si>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</si>
  <si>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</si>
  <si>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</si>
  <si>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</si>
  <si>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</si>
  <si>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</si>
  <si>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</si>
  <si>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</si>
  <si>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</si>
  <si>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</si>
  <si>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</si>
  <si>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</si>
  <si>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</si>
  <si>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</si>
  <si>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</si>
  <si>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</si>
  <si>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</si>
  <si>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</si>
  <si>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</si>
  <si>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</si>
  <si>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</si>
  <si>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</si>
  <si>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</si>
  <si>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</si>
  <si>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</si>
  <si>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</si>
  <si>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</si>
  <si>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</si>
  <si>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</si>
  <si>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</si>
  <si>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</si>
  <si>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</si>
  <si>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</si>
  <si>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</si>
  <si>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</si>
  <si>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</si>
  <si>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</si>
  <si>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</si>
  <si>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</si>
  <si>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</si>
  <si>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</si>
  <si>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</si>
  <si>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</si>
  <si>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</si>
  <si>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</si>
  <si>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</si>
  <si>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</si>
  <si>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</si>
  <si>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</si>
  <si>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</si>
  <si>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</si>
  <si>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</si>
  <si>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</si>
  <si>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</si>
  <si>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</si>
  <si>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</si>
  <si>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</si>
  <si>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</si>
  <si>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</si>
  <si>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</si>
  <si>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</si>
  <si>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</si>
  <si>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</si>
  <si>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</si>
  <si>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</si>
  <si>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</si>
  <si>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</si>
  <si>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</si>
  <si>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</si>
  <si>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</si>
  <si>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</si>
  <si>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</si>
  <si>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</si>
  <si>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</si>
  <si>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</si>
  <si>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</si>
  <si>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</si>
  <si>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</si>
  <si>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</si>
  <si>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</si>
  <si>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</si>
  <si>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</si>
  <si>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</si>
  <si>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</si>
  <si>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</si>
  <si>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</si>
  <si>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</si>
  <si>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</si>
  <si>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</si>
  <si>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</si>
  <si>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</si>
  <si>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</si>
  <si>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</si>
  <si>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</si>
  <si>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</si>
  <si>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</si>
  <si>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</si>
  <si>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</si>
  <si>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</si>
  <si>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</si>
  <si>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</si>
  <si>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</si>
  <si>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</si>
  <si>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</si>
  <si>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</si>
  <si>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</si>
  <si>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</si>
  <si>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</si>
  <si>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</si>
  <si>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</si>
  <si>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</si>
  <si>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</si>
  <si>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</si>
  <si>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</si>
  <si>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</si>
  <si>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</si>
  <si>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</si>
  <si>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</si>
  <si>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</si>
  <si>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</si>
  <si>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</si>
  <si>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</si>
  <si>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</si>
  <si>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</si>
  <si>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</si>
  <si>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</si>
  <si>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</si>
  <si>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</si>
  <si>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</si>
  <si>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</si>
  <si>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</si>
  <si>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</si>
  <si>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</si>
  <si>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</si>
  <si>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</si>
  <si>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</si>
  <si>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</si>
  <si>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</si>
  <si>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</si>
  <si>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</si>
  <si>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</si>
  <si>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</si>
  <si>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</si>
  <si>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</si>
  <si>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</si>
  <si>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</si>
  <si>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</si>
  <si>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</si>
  <si>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</si>
  <si>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</si>
  <si>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</si>
  <si>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</si>
  <si>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</si>
  <si>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</si>
  <si>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</si>
  <si>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</si>
  <si>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</si>
  <si>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</si>
  <si>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</si>
  <si>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</si>
  <si>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</si>
  <si>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</si>
  <si>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</si>
  <si>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</si>
  <si>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</si>
  <si>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</si>
  <si>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</si>
  <si>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</si>
  <si>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</si>
  <si>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</si>
  <si>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</si>
  <si>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</si>
  <si>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</si>
  <si>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</si>
  <si>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</si>
  <si>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</si>
  <si>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</si>
  <si>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</si>
  <si>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</si>
  <si>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</si>
  <si>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</si>
  <si>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</si>
  <si>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</si>
  <si>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</si>
  <si>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</si>
  <si>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</si>
  <si>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</si>
  <si>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</si>
  <si>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</si>
  <si>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</si>
  <si>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</si>
  <si>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</si>
  <si>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</si>
  <si>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</si>
  <si>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</si>
  <si>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</si>
  <si>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</si>
  <si>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</si>
  <si>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</si>
  <si>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</si>
  <si>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</si>
  <si>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</si>
  <si>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</si>
  <si>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</si>
  <si>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</si>
  <si>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</si>
  <si>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</si>
  <si>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</si>
  <si>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</si>
  <si>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</si>
  <si>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</si>
  <si>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</si>
  <si>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</si>
  <si>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</si>
  <si>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</si>
  <si>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</si>
  <si>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</si>
  <si>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</si>
  <si>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</si>
  <si>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</si>
  <si>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</si>
  <si>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</si>
  <si>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</si>
  <si>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</si>
  <si>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</si>
  <si>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</si>
  <si>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</si>
  <si>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</si>
  <si>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</si>
  <si>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</si>
  <si>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</si>
  <si>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</si>
  <si>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</si>
  <si>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</si>
  <si>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</si>
  <si>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</si>
  <si>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</si>
  <si>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</si>
  <si>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</si>
  <si>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</si>
  <si>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</si>
  <si>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</si>
  <si>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</si>
  <si>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</si>
  <si>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</si>
  <si>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</si>
  <si>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</si>
  <si>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</si>
  <si>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</si>
  <si>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</si>
  <si>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</si>
  <si>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</si>
  <si>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</si>
  <si>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</si>
  <si>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</si>
  <si>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</si>
  <si>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</si>
  <si>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</si>
  <si>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</si>
  <si>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</si>
  <si>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</si>
  <si>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</si>
  <si>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</si>
  <si>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</si>
  <si>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</si>
  <si>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</si>
  <si>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</si>
  <si>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</si>
  <si>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</si>
  <si>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</si>
  <si>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</si>
  <si>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</si>
  <si>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</si>
  <si>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</si>
  <si>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</si>
  <si>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</si>
  <si>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</si>
  <si>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</si>
  <si>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</si>
  <si>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</si>
  <si>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</si>
  <si>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</si>
  <si>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</si>
  <si>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</si>
  <si>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</si>
  <si>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</si>
  <si>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</si>
  <si>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</si>
  <si>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</si>
  <si>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</si>
  <si>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</si>
  <si>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</si>
  <si>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</si>
  <si>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</si>
  <si>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</si>
  <si>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</si>
  <si>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</si>
  <si>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</si>
  <si>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</si>
  <si>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</si>
  <si>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</si>
  <si>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</si>
  <si>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</si>
  <si>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</si>
  <si>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</si>
  <si>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</si>
  <si>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</si>
  <si>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</si>
  <si>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</si>
  <si>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</si>
  <si>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</si>
  <si>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</si>
  <si>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</si>
  <si>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</si>
  <si>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</si>
  <si>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</si>
  <si>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</si>
  <si>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</si>
  <si>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</si>
  <si>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</si>
  <si>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</si>
  <si>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</si>
  <si>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</si>
  <si>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</si>
  <si>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</si>
  <si>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</si>
  <si>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</si>
  <si>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</si>
  <si>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</si>
  <si>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</si>
  <si>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</si>
  <si>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</si>
  <si>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</si>
  <si>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</si>
  <si>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</si>
  <si>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</si>
  <si>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</si>
  <si>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</si>
  <si>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</si>
  <si>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</si>
  <si>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</si>
  <si>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</si>
  <si>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</si>
  <si>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</si>
  <si>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</si>
  <si>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</si>
  <si>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</si>
  <si>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</si>
  <si>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</si>
  <si>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</si>
  <si>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</si>
  <si>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</si>
  <si>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</si>
  <si>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</si>
  <si>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</si>
  <si>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</si>
  <si>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</si>
  <si>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</si>
  <si>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</si>
  <si>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</si>
  <si>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</si>
  <si>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</si>
  <si>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</si>
  <si>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</si>
  <si>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</si>
  <si>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</si>
  <si>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</si>
  <si>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</si>
  <si>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</si>
  <si>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</si>
  <si>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</si>
  <si>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</si>
  <si>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</si>
  <si>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</si>
  <si>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</si>
  <si>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</si>
  <si>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</si>
  <si>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</si>
  <si>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</si>
  <si>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</si>
  <si>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</si>
  <si>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</si>
  <si>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</si>
  <si>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</si>
  <si>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</si>
  <si>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</si>
  <si>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</si>
  <si>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</si>
  <si>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</si>
  <si>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</si>
  <si>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</si>
  <si>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</si>
  <si>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</si>
  <si>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</si>
  <si>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</si>
  <si>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</si>
  <si>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</si>
  <si>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</si>
  <si>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</si>
  <si>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</si>
  <si>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</si>
  <si>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</si>
  <si>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</si>
  <si>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</si>
  <si>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</si>
  <si>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</si>
  <si>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</si>
  <si>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</si>
  <si>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</si>
  <si>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</si>
  <si>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</si>
  <si>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</si>
  <si>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</si>
  <si>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</si>
  <si>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</si>
  <si>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</si>
  <si>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"Специализирани Бизнес Системи" АД</t>
  </si>
  <si>
    <t>консолидиран</t>
  </si>
  <si>
    <t>Съставител: Маргарита Семова</t>
  </si>
  <si>
    <t>Ръководител: Кирил Желязков</t>
  </si>
  <si>
    <t>Маргарита Семова</t>
  </si>
  <si>
    <t>Кирил Желязков</t>
  </si>
  <si>
    <t xml:space="preserve"> Ръководител: </t>
  </si>
  <si>
    <t xml:space="preserve">                                    Съставител:                          </t>
  </si>
  <si>
    <t>М.Семова</t>
  </si>
  <si>
    <t>Ръководител: К.Желязков</t>
  </si>
  <si>
    <t>М. Семова</t>
  </si>
  <si>
    <t>К.Желязков</t>
  </si>
  <si>
    <t>Съставител: М.Семова</t>
  </si>
  <si>
    <t>1. "Агроинвест Тунджа" АД</t>
  </si>
  <si>
    <t>2. "СБС - Монтана" ООД</t>
  </si>
  <si>
    <t>3. "Екопласт България" ЕООД</t>
  </si>
  <si>
    <t xml:space="preserve">4. "БЛК" ЕООД </t>
  </si>
  <si>
    <t>6. "Булстар 2000" ООД</t>
  </si>
  <si>
    <t>5. "Комнет Варна" ООД</t>
  </si>
  <si>
    <t>2. "Пропърти ин Бългерия" ООД</t>
  </si>
  <si>
    <t>1. "Сконтова Къща София" ООД</t>
  </si>
  <si>
    <t>3. "КТТ Зенит" АД</t>
  </si>
  <si>
    <t>1. "Елресурс" АД</t>
  </si>
  <si>
    <t>1. "СБС - Унгария" ООД</t>
  </si>
  <si>
    <t>Инвестициите се отчитат по цена на придобиване, с изключение на инвестициите в асоциирани предприятия, които се отчитат по метода на собствения капитал.</t>
  </si>
  <si>
    <t>от 01-01-2008 до 30-09-2008</t>
  </si>
  <si>
    <t>Дата на съставяне: 27.11.2008 г.</t>
  </si>
  <si>
    <r>
      <t xml:space="preserve">Дата на съставяне: </t>
    </r>
    <r>
      <rPr>
        <sz val="10"/>
        <rFont val="Times New Roman"/>
        <family val="1"/>
      </rPr>
      <t>27.11.2008 г.</t>
    </r>
  </si>
  <si>
    <t xml:space="preserve">Дата на съставяне: 27.11.2008 г.                       </t>
  </si>
  <si>
    <t xml:space="preserve">Дата на съставяне: 27.11.2008 г.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</si>
</sst>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3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10" xfId="61" applyFont="1" applyBorder="1" applyAlignment="1" applyProtection="1">
      <alignment horizontal="left" vertical="top"/>
      <protection locked="0"/>
    </xf>
    <xf numFmtId="0" fontId="6" fillId="0" borderId="10" xfId="61" applyFont="1" applyBorder="1" applyAlignment="1" applyProtection="1">
      <alignment vertical="top"/>
      <protection locked="0"/>
    </xf>
    <xf numFmtId="1" fontId="21" fillId="17" borderId="10" xfId="63" applyNumberFormat="1" applyFont="1" applyFill="1" applyBorder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6">
      <selection activeCell="C61" sqref="C6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1" t="s">
        <v>857</v>
      </c>
      <c r="F3" s="217" t="s">
        <v>2</v>
      </c>
      <c r="G3" s="172"/>
      <c r="H3" s="574">
        <v>121814067</v>
      </c>
    </row>
    <row r="4" spans="1:8" ht="15">
      <c r="A4" s="582" t="s">
        <v>3</v>
      </c>
      <c r="B4" s="580"/>
      <c r="C4" s="580"/>
      <c r="D4" s="580"/>
      <c r="E4" s="573" t="s">
        <v>858</v>
      </c>
      <c r="F4" s="584" t="s">
        <v>4</v>
      </c>
      <c r="G4" s="577"/>
      <c r="H4" s="460" t="s">
        <v>159</v>
      </c>
    </row>
    <row r="5" spans="1:8" ht="15">
      <c r="A5" s="582" t="s">
        <v>5</v>
      </c>
      <c r="B5" s="583"/>
      <c r="C5" s="583"/>
      <c r="D5" s="583"/>
      <c r="E5" s="503" t="s">
        <v>882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373</v>
      </c>
      <c r="D11" s="151">
        <v>362</v>
      </c>
      <c r="E11" s="237" t="s">
        <v>22</v>
      </c>
      <c r="F11" s="242" t="s">
        <v>23</v>
      </c>
      <c r="G11" s="152">
        <v>5000</v>
      </c>
      <c r="H11" s="152">
        <v>5000</v>
      </c>
    </row>
    <row r="12" spans="1:8" ht="15">
      <c r="A12" s="235" t="s">
        <v>24</v>
      </c>
      <c r="B12" s="241" t="s">
        <v>25</v>
      </c>
      <c r="C12" s="151">
        <v>1303</v>
      </c>
      <c r="D12" s="151">
        <v>1505</v>
      </c>
      <c r="E12" s="237" t="s">
        <v>26</v>
      </c>
      <c r="F12" s="242" t="s">
        <v>27</v>
      </c>
      <c r="G12" s="153">
        <v>5000</v>
      </c>
      <c r="H12" s="153">
        <v>5000</v>
      </c>
    </row>
    <row r="13" spans="1:8" ht="15">
      <c r="A13" s="235" t="s">
        <v>28</v>
      </c>
      <c r="B13" s="241" t="s">
        <v>29</v>
      </c>
      <c r="C13" s="151">
        <v>110</v>
      </c>
      <c r="D13" s="151">
        <v>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203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58</v>
      </c>
      <c r="D15" s="151">
        <v>84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</v>
      </c>
      <c r="D16" s="151">
        <v>17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423</v>
      </c>
      <c r="D17" s="151">
        <v>260</v>
      </c>
      <c r="E17" s="243" t="s">
        <v>46</v>
      </c>
      <c r="F17" s="245" t="s">
        <v>47</v>
      </c>
      <c r="G17" s="154">
        <f>G11+G14+G15+G16</f>
        <v>5000</v>
      </c>
      <c r="H17" s="154">
        <f>H11+H14+H15+H16</f>
        <v>5000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10</v>
      </c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2490</v>
      </c>
      <c r="D19" s="155">
        <f>SUM(D11:D18)</f>
        <v>2284</v>
      </c>
      <c r="E19" s="237" t="s">
        <v>53</v>
      </c>
      <c r="F19" s="242" t="s">
        <v>54</v>
      </c>
      <c r="G19" s="152">
        <v>577</v>
      </c>
      <c r="H19" s="152">
        <v>577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161</v>
      </c>
      <c r="H20" s="158">
        <v>161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599</v>
      </c>
      <c r="H21" s="156">
        <f>SUM(H22:H24)</f>
        <v>334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150</v>
      </c>
      <c r="H22" s="152">
        <v>150</v>
      </c>
    </row>
    <row r="23" spans="1:13" ht="15">
      <c r="A23" s="235" t="s">
        <v>66</v>
      </c>
      <c r="B23" s="241" t="s">
        <v>67</v>
      </c>
      <c r="C23" s="151">
        <v>1358</v>
      </c>
      <c r="D23" s="151">
        <v>1429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>
        <v>449</v>
      </c>
      <c r="H24" s="152">
        <v>184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1337</v>
      </c>
      <c r="H25" s="154">
        <f>H19+H20+H21</f>
        <v>1072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1359</v>
      </c>
      <c r="D27" s="155">
        <f>SUM(D23:D26)</f>
        <v>1430</v>
      </c>
      <c r="E27" s="253" t="s">
        <v>83</v>
      </c>
      <c r="F27" s="242" t="s">
        <v>84</v>
      </c>
      <c r="G27" s="154">
        <f>SUM(G28:G30)</f>
        <v>-94</v>
      </c>
      <c r="H27" s="154">
        <f>SUM(H28:H30)</f>
        <v>-187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132</v>
      </c>
      <c r="H28" s="152">
        <v>44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-226</v>
      </c>
      <c r="H29" s="316">
        <v>-231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128</v>
      </c>
      <c r="H31" s="152">
        <v>354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</v>
      </c>
      <c r="H33" s="154">
        <f>H27+H31+H32</f>
        <v>167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67</v>
      </c>
      <c r="D34" s="155">
        <f>SUM(D35:D38)</f>
        <v>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>
        <v>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6371</v>
      </c>
      <c r="H36" s="154">
        <f>H25+H17+H33</f>
        <v>6239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36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31</v>
      </c>
      <c r="D38" s="151">
        <v>10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154</v>
      </c>
      <c r="H39" s="158">
        <v>153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67</v>
      </c>
      <c r="D45" s="155">
        <f>D34+D39+D44</f>
        <v>35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212</v>
      </c>
      <c r="H53" s="152">
        <v>212</v>
      </c>
    </row>
    <row r="54" spans="1:8" ht="15">
      <c r="A54" s="235" t="s">
        <v>166</v>
      </c>
      <c r="B54" s="249" t="s">
        <v>167</v>
      </c>
      <c r="C54" s="151"/>
      <c r="D54" s="151">
        <v>9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3916</v>
      </c>
      <c r="D55" s="155">
        <f>D19+D20+D21+D27+D32+D45+D51+D53+D54</f>
        <v>3758</v>
      </c>
      <c r="E55" s="237" t="s">
        <v>172</v>
      </c>
      <c r="F55" s="261" t="s">
        <v>173</v>
      </c>
      <c r="G55" s="154">
        <f>G49+G51+G52+G53+G54</f>
        <v>212</v>
      </c>
      <c r="H55" s="154">
        <f>H49+H51+H52+H53+H54</f>
        <v>212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</v>
      </c>
      <c r="D58" s="151">
        <v>10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895</v>
      </c>
      <c r="H59" s="152">
        <v>247</v>
      </c>
      <c r="M59" s="157"/>
    </row>
    <row r="60" spans="1:8" ht="15">
      <c r="A60" s="235" t="s">
        <v>183</v>
      </c>
      <c r="B60" s="241" t="s">
        <v>184</v>
      </c>
      <c r="C60" s="151">
        <v>1339</v>
      </c>
      <c r="D60" s="151">
        <v>1374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46</v>
      </c>
      <c r="E61" s="243" t="s">
        <v>189</v>
      </c>
      <c r="F61" s="272" t="s">
        <v>190</v>
      </c>
      <c r="G61" s="154">
        <f>SUM(G62:G68)</f>
        <v>1039</v>
      </c>
      <c r="H61" s="154">
        <f>SUM(H62:H68)</f>
        <v>689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</v>
      </c>
      <c r="H62" s="152">
        <v>24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1350</v>
      </c>
      <c r="D64" s="155">
        <f>SUM(D58:D63)</f>
        <v>1430</v>
      </c>
      <c r="E64" s="237" t="s">
        <v>200</v>
      </c>
      <c r="F64" s="242" t="s">
        <v>201</v>
      </c>
      <c r="G64" s="152">
        <v>662</v>
      </c>
      <c r="H64" s="152">
        <v>557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331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</v>
      </c>
      <c r="H66" s="152">
        <v>21</v>
      </c>
    </row>
    <row r="67" spans="1:8" ht="15">
      <c r="A67" s="235" t="s">
        <v>207</v>
      </c>
      <c r="B67" s="241" t="s">
        <v>208</v>
      </c>
      <c r="C67" s="151">
        <v>291</v>
      </c>
      <c r="D67" s="151">
        <v>11</v>
      </c>
      <c r="E67" s="237" t="s">
        <v>209</v>
      </c>
      <c r="F67" s="242" t="s">
        <v>210</v>
      </c>
      <c r="G67" s="152">
        <v>8</v>
      </c>
      <c r="H67" s="152">
        <v>0</v>
      </c>
    </row>
    <row r="68" spans="1:8" ht="15">
      <c r="A68" s="235" t="s">
        <v>211</v>
      </c>
      <c r="B68" s="241" t="s">
        <v>212</v>
      </c>
      <c r="C68" s="151">
        <v>2248</v>
      </c>
      <c r="D68" s="151">
        <v>1083</v>
      </c>
      <c r="E68" s="237" t="s">
        <v>213</v>
      </c>
      <c r="F68" s="242" t="s">
        <v>214</v>
      </c>
      <c r="G68" s="152">
        <v>8</v>
      </c>
      <c r="H68" s="152">
        <v>87</v>
      </c>
    </row>
    <row r="69" spans="1:8" ht="15">
      <c r="A69" s="235" t="s">
        <v>215</v>
      </c>
      <c r="B69" s="241" t="s">
        <v>216</v>
      </c>
      <c r="C69" s="151">
        <v>173</v>
      </c>
      <c r="D69" s="151">
        <v>332</v>
      </c>
      <c r="E69" s="251" t="s">
        <v>78</v>
      </c>
      <c r="F69" s="242" t="s">
        <v>217</v>
      </c>
      <c r="G69" s="152">
        <v>22</v>
      </c>
      <c r="H69" s="152">
        <v>49</v>
      </c>
    </row>
    <row r="70" spans="1:8" ht="15">
      <c r="A70" s="235" t="s">
        <v>218</v>
      </c>
      <c r="B70" s="241" t="s">
        <v>219</v>
      </c>
      <c r="C70" s="151">
        <v>310</v>
      </c>
      <c r="D70" s="151"/>
      <c r="E70" s="237" t="s">
        <v>220</v>
      </c>
      <c r="F70" s="242" t="s">
        <v>221</v>
      </c>
      <c r="G70" s="152">
        <v>6</v>
      </c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1</v>
      </c>
      <c r="E71" s="253" t="s">
        <v>46</v>
      </c>
      <c r="F71" s="273" t="s">
        <v>224</v>
      </c>
      <c r="G71" s="161">
        <f>G59+G60+G61+G69+G70</f>
        <v>1962</v>
      </c>
      <c r="H71" s="161">
        <f>H59+H60+H61+H69+H70</f>
        <v>985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22</v>
      </c>
      <c r="D72" s="151">
        <v>117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58</v>
      </c>
      <c r="D74" s="151">
        <v>670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3103</v>
      </c>
      <c r="D75" s="155">
        <f>SUM(D67:D74)</f>
        <v>2214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1962</v>
      </c>
      <c r="H79" s="162">
        <f>H71+H74+H75+H76</f>
        <v>985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186</v>
      </c>
      <c r="D87" s="151">
        <v>76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143</v>
      </c>
      <c r="D88" s="151">
        <v>111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329</v>
      </c>
      <c r="D91" s="155">
        <f>SUM(D87:D90)</f>
        <v>187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4783</v>
      </c>
      <c r="D93" s="155">
        <f>D64+D75+D84+D91+D92</f>
        <v>3831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8699</v>
      </c>
      <c r="D94" s="164">
        <f>D93+D55</f>
        <v>7589</v>
      </c>
      <c r="E94" s="449" t="s">
        <v>270</v>
      </c>
      <c r="F94" s="289" t="s">
        <v>271</v>
      </c>
      <c r="G94" s="165">
        <f>G36+G39+G55+G79</f>
        <v>8699</v>
      </c>
      <c r="H94" s="165">
        <f>H36+H39+H55+H79</f>
        <v>7589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45">
      <c r="A96" s="431" t="s">
        <v>847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883</v>
      </c>
      <c r="B98" s="432"/>
      <c r="C98" s="578" t="s">
        <v>859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860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C32" sqref="C32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5" t="str">
        <f>'справка №1-БАЛАНС'!E3</f>
        <v>"Специализирани Бизнес Системи" АД</v>
      </c>
      <c r="C2" s="585"/>
      <c r="D2" s="585"/>
      <c r="E2" s="585"/>
      <c r="F2" s="587" t="s">
        <v>2</v>
      </c>
      <c r="G2" s="587"/>
      <c r="H2" s="524">
        <f>'справка №1-БАЛАНС'!H3</f>
        <v>121814067</v>
      </c>
    </row>
    <row r="3" spans="1:8" ht="15">
      <c r="A3" s="466" t="s">
        <v>274</v>
      </c>
      <c r="B3" s="585" t="str">
        <f>'справка №1-БАЛАНС'!E4</f>
        <v>консолидиран</v>
      </c>
      <c r="C3" s="585"/>
      <c r="D3" s="585"/>
      <c r="E3" s="585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86" t="str">
        <f>'справка №1-БАЛАНС'!E5</f>
        <v>от 01-01-2008 до 30-09-2008</v>
      </c>
      <c r="C4" s="586"/>
      <c r="D4" s="586"/>
      <c r="E4" s="314"/>
      <c r="F4" s="465"/>
      <c r="G4" s="542"/>
      <c r="H4" s="545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6"/>
      <c r="H7" s="546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6"/>
      <c r="H8" s="546"/>
    </row>
    <row r="9" spans="1:8" ht="12">
      <c r="A9" s="298" t="s">
        <v>282</v>
      </c>
      <c r="B9" s="299" t="s">
        <v>283</v>
      </c>
      <c r="C9" s="46">
        <v>34</v>
      </c>
      <c r="D9" s="46">
        <v>72</v>
      </c>
      <c r="E9" s="298" t="s">
        <v>284</v>
      </c>
      <c r="F9" s="547" t="s">
        <v>285</v>
      </c>
      <c r="G9" s="575">
        <v>2</v>
      </c>
      <c r="H9" s="575">
        <v>175</v>
      </c>
    </row>
    <row r="10" spans="1:8" ht="12">
      <c r="A10" s="298" t="s">
        <v>286</v>
      </c>
      <c r="B10" s="299" t="s">
        <v>287</v>
      </c>
      <c r="C10" s="46">
        <v>549</v>
      </c>
      <c r="D10" s="46">
        <v>339</v>
      </c>
      <c r="E10" s="298" t="s">
        <v>288</v>
      </c>
      <c r="F10" s="547" t="s">
        <v>289</v>
      </c>
      <c r="G10" s="575">
        <v>7952</v>
      </c>
      <c r="H10" s="575">
        <v>3686</v>
      </c>
    </row>
    <row r="11" spans="1:8" ht="12">
      <c r="A11" s="298" t="s">
        <v>290</v>
      </c>
      <c r="B11" s="299" t="s">
        <v>291</v>
      </c>
      <c r="C11" s="46">
        <v>126</v>
      </c>
      <c r="D11" s="46">
        <v>169</v>
      </c>
      <c r="E11" s="300" t="s">
        <v>292</v>
      </c>
      <c r="F11" s="547" t="s">
        <v>293</v>
      </c>
      <c r="G11" s="575">
        <v>256</v>
      </c>
      <c r="H11" s="575">
        <v>149</v>
      </c>
    </row>
    <row r="12" spans="1:8" ht="12">
      <c r="A12" s="298" t="s">
        <v>294</v>
      </c>
      <c r="B12" s="299" t="s">
        <v>295</v>
      </c>
      <c r="C12" s="46">
        <v>202</v>
      </c>
      <c r="D12" s="46">
        <v>112</v>
      </c>
      <c r="E12" s="300" t="s">
        <v>78</v>
      </c>
      <c r="F12" s="547" t="s">
        <v>296</v>
      </c>
      <c r="G12" s="575">
        <v>483</v>
      </c>
      <c r="H12" s="575">
        <v>170</v>
      </c>
    </row>
    <row r="13" spans="1:18" ht="12">
      <c r="A13" s="298" t="s">
        <v>297</v>
      </c>
      <c r="B13" s="299" t="s">
        <v>298</v>
      </c>
      <c r="C13" s="46">
        <v>42</v>
      </c>
      <c r="D13" s="46">
        <v>28</v>
      </c>
      <c r="E13" s="301" t="s">
        <v>51</v>
      </c>
      <c r="F13" s="549" t="s">
        <v>299</v>
      </c>
      <c r="G13" s="546">
        <f>SUM(G9:G12)</f>
        <v>8693</v>
      </c>
      <c r="H13" s="546">
        <f>SUM(H9:H12)</f>
        <v>4180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300</v>
      </c>
      <c r="B14" s="299" t="s">
        <v>301</v>
      </c>
      <c r="C14" s="46">
        <v>7550</v>
      </c>
      <c r="D14" s="46">
        <v>3271</v>
      </c>
      <c r="E14" s="300"/>
      <c r="F14" s="550"/>
      <c r="G14" s="551"/>
      <c r="H14" s="551"/>
    </row>
    <row r="15" spans="1:8" ht="24">
      <c r="A15" s="298" t="s">
        <v>302</v>
      </c>
      <c r="B15" s="299" t="s">
        <v>303</v>
      </c>
      <c r="C15" s="47"/>
      <c r="D15" s="47">
        <v>3</v>
      </c>
      <c r="E15" s="296" t="s">
        <v>304</v>
      </c>
      <c r="F15" s="552" t="s">
        <v>305</v>
      </c>
      <c r="G15" s="548"/>
      <c r="H15" s="548">
        <v>60</v>
      </c>
    </row>
    <row r="16" spans="1:8" ht="12">
      <c r="A16" s="298" t="s">
        <v>306</v>
      </c>
      <c r="B16" s="299" t="s">
        <v>307</v>
      </c>
      <c r="C16" s="47">
        <v>12</v>
      </c>
      <c r="D16" s="47">
        <v>76</v>
      </c>
      <c r="E16" s="298" t="s">
        <v>308</v>
      </c>
      <c r="F16" s="550" t="s">
        <v>309</v>
      </c>
      <c r="G16" s="553"/>
      <c r="H16" s="553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1"/>
      <c r="H17" s="551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1"/>
      <c r="H18" s="551"/>
    </row>
    <row r="19" spans="1:15" ht="12">
      <c r="A19" s="301" t="s">
        <v>51</v>
      </c>
      <c r="B19" s="303" t="s">
        <v>315</v>
      </c>
      <c r="C19" s="49">
        <f>SUM(C9:C15)+C16</f>
        <v>8515</v>
      </c>
      <c r="D19" s="49">
        <f>SUM(D9:D15)+D16</f>
        <v>4070</v>
      </c>
      <c r="E19" s="304" t="s">
        <v>316</v>
      </c>
      <c r="F19" s="550" t="s">
        <v>317</v>
      </c>
      <c r="G19" s="575">
        <v>19</v>
      </c>
      <c r="H19" s="575">
        <v>53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318</v>
      </c>
      <c r="F20" s="550" t="s">
        <v>319</v>
      </c>
      <c r="G20" s="575"/>
      <c r="H20" s="575"/>
    </row>
    <row r="21" spans="1:8" ht="24">
      <c r="A21" s="296" t="s">
        <v>320</v>
      </c>
      <c r="B21" s="305"/>
      <c r="C21" s="315"/>
      <c r="D21" s="315"/>
      <c r="E21" s="298" t="s">
        <v>321</v>
      </c>
      <c r="F21" s="550" t="s">
        <v>322</v>
      </c>
      <c r="G21" s="575"/>
      <c r="H21" s="575"/>
    </row>
    <row r="22" spans="1:8" ht="24">
      <c r="A22" s="304" t="s">
        <v>323</v>
      </c>
      <c r="B22" s="305" t="s">
        <v>324</v>
      </c>
      <c r="C22" s="46">
        <v>53</v>
      </c>
      <c r="D22" s="46">
        <v>46</v>
      </c>
      <c r="E22" s="304" t="s">
        <v>325</v>
      </c>
      <c r="F22" s="550" t="s">
        <v>326</v>
      </c>
      <c r="G22" s="575">
        <v>161</v>
      </c>
      <c r="H22" s="575">
        <v>29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0" t="s">
        <v>330</v>
      </c>
      <c r="G23" s="575"/>
      <c r="H23" s="575"/>
    </row>
    <row r="24" spans="1:18" ht="12">
      <c r="A24" s="298" t="s">
        <v>331</v>
      </c>
      <c r="B24" s="305" t="s">
        <v>332</v>
      </c>
      <c r="C24" s="46">
        <v>133</v>
      </c>
      <c r="D24" s="46">
        <v>43</v>
      </c>
      <c r="E24" s="301" t="s">
        <v>103</v>
      </c>
      <c r="F24" s="552" t="s">
        <v>333</v>
      </c>
      <c r="G24" s="546">
        <f>SUM(G19:G23)</f>
        <v>180</v>
      </c>
      <c r="H24" s="546">
        <f>SUM(H19:H23)</f>
        <v>82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334</v>
      </c>
      <c r="C25" s="46">
        <v>21</v>
      </c>
      <c r="D25" s="46">
        <v>9</v>
      </c>
      <c r="E25" s="302"/>
      <c r="F25" s="304"/>
      <c r="G25" s="551"/>
      <c r="H25" s="551"/>
    </row>
    <row r="26" spans="1:14" ht="12">
      <c r="A26" s="301" t="s">
        <v>76</v>
      </c>
      <c r="B26" s="306" t="s">
        <v>335</v>
      </c>
      <c r="C26" s="49">
        <f>SUM(C22:C25)</f>
        <v>207</v>
      </c>
      <c r="D26" s="49">
        <f>SUM(D22:D25)</f>
        <v>98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336</v>
      </c>
      <c r="B28" s="293" t="s">
        <v>337</v>
      </c>
      <c r="C28" s="50">
        <f>C26+C19</f>
        <v>8722</v>
      </c>
      <c r="D28" s="50">
        <f>D26+D19</f>
        <v>4168</v>
      </c>
      <c r="E28" s="127" t="s">
        <v>338</v>
      </c>
      <c r="F28" s="552" t="s">
        <v>339</v>
      </c>
      <c r="G28" s="546">
        <f>G13+G15+G24</f>
        <v>8873</v>
      </c>
      <c r="H28" s="546">
        <f>H13+H15+H24</f>
        <v>4322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340</v>
      </c>
      <c r="B30" s="293" t="s">
        <v>341</v>
      </c>
      <c r="C30" s="50">
        <f>IF((G28-C28)&gt;0,G28-C28,0)</f>
        <v>151</v>
      </c>
      <c r="D30" s="50">
        <f>IF((H28-D28)&gt;0,H28-D28,0)</f>
        <v>154</v>
      </c>
      <c r="E30" s="127" t="s">
        <v>342</v>
      </c>
      <c r="F30" s="552" t="s">
        <v>343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6" t="s">
        <v>344</v>
      </c>
      <c r="C31" s="46">
        <v>4</v>
      </c>
      <c r="D31" s="46"/>
      <c r="E31" s="296" t="s">
        <v>851</v>
      </c>
      <c r="F31" s="550" t="s">
        <v>345</v>
      </c>
      <c r="G31" s="548"/>
      <c r="H31" s="548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0" t="s">
        <v>349</v>
      </c>
      <c r="G32" s="548"/>
      <c r="H32" s="548"/>
    </row>
    <row r="33" spans="1:18" ht="12">
      <c r="A33" s="128" t="s">
        <v>350</v>
      </c>
      <c r="B33" s="306" t="s">
        <v>351</v>
      </c>
      <c r="C33" s="49">
        <f>C28-C31+C32</f>
        <v>8718</v>
      </c>
      <c r="D33" s="49">
        <f>D28-D31+D32</f>
        <v>4168</v>
      </c>
      <c r="E33" s="127" t="s">
        <v>352</v>
      </c>
      <c r="F33" s="552" t="s">
        <v>353</v>
      </c>
      <c r="G33" s="53">
        <f>G32-G31+G28</f>
        <v>8873</v>
      </c>
      <c r="H33" s="53">
        <f>H32-H31+H28</f>
        <v>4322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354</v>
      </c>
      <c r="B34" s="293" t="s">
        <v>355</v>
      </c>
      <c r="C34" s="50">
        <f>IF((G33-C33)&gt;0,G33-C33,0)</f>
        <v>155</v>
      </c>
      <c r="D34" s="50">
        <f>IF((H33-D33)&gt;0,H33-D33,0)</f>
        <v>154</v>
      </c>
      <c r="E34" s="128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358</v>
      </c>
      <c r="B35" s="306" t="s">
        <v>359</v>
      </c>
      <c r="C35" s="49">
        <f>C36+C37+C38</f>
        <v>27</v>
      </c>
      <c r="D35" s="49">
        <f>D36+D37+D38</f>
        <v>3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360</v>
      </c>
      <c r="B36" s="305" t="s">
        <v>361</v>
      </c>
      <c r="C36" s="46">
        <v>27</v>
      </c>
      <c r="D36" s="46">
        <v>3</v>
      </c>
      <c r="E36" s="308"/>
      <c r="F36" s="304"/>
      <c r="G36" s="551"/>
      <c r="H36" s="551"/>
    </row>
    <row r="37" spans="1:8" ht="24">
      <c r="A37" s="309" t="s">
        <v>362</v>
      </c>
      <c r="B37" s="310" t="s">
        <v>363</v>
      </c>
      <c r="C37" s="430"/>
      <c r="D37" s="430"/>
      <c r="E37" s="308"/>
      <c r="F37" s="555"/>
      <c r="G37" s="551"/>
      <c r="H37" s="551"/>
    </row>
    <row r="38" spans="1:8" ht="12">
      <c r="A38" s="311" t="s">
        <v>364</v>
      </c>
      <c r="B38" s="310" t="s">
        <v>365</v>
      </c>
      <c r="C38" s="126"/>
      <c r="D38" s="126"/>
      <c r="E38" s="308"/>
      <c r="F38" s="555"/>
      <c r="G38" s="551"/>
      <c r="H38" s="551"/>
    </row>
    <row r="39" spans="1:18" ht="12">
      <c r="A39" s="312" t="s">
        <v>366</v>
      </c>
      <c r="B39" s="129" t="s">
        <v>367</v>
      </c>
      <c r="C39" s="459">
        <f>+IF((G33-C33-C35)&gt;0,G33-C33-C35,0)</f>
        <v>128</v>
      </c>
      <c r="D39" s="459">
        <f>+IF((H33-D33-D35)&gt;0,H33-D33-D35,0)</f>
        <v>151</v>
      </c>
      <c r="E39" s="313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370</v>
      </c>
      <c r="B40" s="295" t="s">
        <v>371</v>
      </c>
      <c r="C40" s="51"/>
      <c r="D40" s="51">
        <v>21</v>
      </c>
      <c r="E40" s="127" t="s">
        <v>370</v>
      </c>
      <c r="F40" s="556" t="s">
        <v>372</v>
      </c>
      <c r="G40" s="548"/>
      <c r="H40" s="548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128</v>
      </c>
      <c r="D41" s="52">
        <f>IF(H39=0,IF(D39-D40&gt;0,D39-D40+H40,0),IF(H39-H40&lt;0,H40-H39+D39,0))</f>
        <v>130</v>
      </c>
      <c r="E41" s="127" t="s">
        <v>375</v>
      </c>
      <c r="F41" s="569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377</v>
      </c>
      <c r="B42" s="292" t="s">
        <v>378</v>
      </c>
      <c r="C42" s="53">
        <f>C33+C35+C39</f>
        <v>8873</v>
      </c>
      <c r="D42" s="53">
        <f>D33+D35+D39</f>
        <v>4322</v>
      </c>
      <c r="E42" s="128" t="s">
        <v>379</v>
      </c>
      <c r="F42" s="129" t="s">
        <v>380</v>
      </c>
      <c r="G42" s="53">
        <f>G39+G33</f>
        <v>8873</v>
      </c>
      <c r="H42" s="53">
        <f>H39+H33</f>
        <v>4322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8" t="s">
        <v>855</v>
      </c>
      <c r="B45" s="588"/>
      <c r="C45" s="588"/>
      <c r="D45" s="588"/>
      <c r="E45" s="588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576">
        <v>39779</v>
      </c>
      <c r="C48" s="427" t="s">
        <v>381</v>
      </c>
      <c r="D48" s="581" t="s">
        <v>861</v>
      </c>
      <c r="E48" s="581"/>
      <c r="F48" s="581"/>
      <c r="G48" s="581"/>
      <c r="H48" s="581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779</v>
      </c>
      <c r="D50" s="581" t="s">
        <v>862</v>
      </c>
      <c r="E50" s="581"/>
      <c r="F50" s="581"/>
      <c r="G50" s="581"/>
      <c r="H50" s="581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937007874015748" bottom="0.35433070866141736" header="0.15748031496062992" footer="0.15748031496062992"/>
  <pageSetup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D35" sqref="D3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"Специализирани Бизнес Системи" АД</v>
      </c>
      <c r="C4" s="539" t="s">
        <v>2</v>
      </c>
      <c r="D4" s="539">
        <f>'справка №1-БАЛАНС'!H3</f>
        <v>121814067</v>
      </c>
      <c r="E4" s="323"/>
      <c r="F4" s="323"/>
    </row>
    <row r="5" spans="1:4" ht="15">
      <c r="A5" s="469" t="s">
        <v>274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от 01-01-2008 до 30-09-2008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8785+47+8+1+35+238+199+15-206-2-5-8-1</f>
        <v>9106</v>
      </c>
      <c r="D10" s="54">
        <v>11961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-8762-41-2-4-111-8-14-77-2-132-97+206+2+5+8+1</f>
        <v>-9028</v>
      </c>
      <c r="D11" s="54">
        <v>-12656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f>-185-17-6-17-6-1-3</f>
        <v>-235</v>
      </c>
      <c r="D13" s="54">
        <v>-204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f>-101-1+19-1</f>
        <v>-84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f>-41</f>
        <v>-41</v>
      </c>
      <c r="D15" s="54">
        <v>-39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f>-55</f>
        <v>-55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f>-5</f>
        <v>-5</v>
      </c>
      <c r="D18" s="54">
        <v>-11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15-1-5-1-1</f>
        <v>7</v>
      </c>
      <c r="D19" s="54">
        <v>-31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-335</v>
      </c>
      <c r="D20" s="55">
        <f>SUM(D10:D19)</f>
        <v>-978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f>-270-12</f>
        <v>-282</v>
      </c>
      <c r="D22" s="54">
        <v>-607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f>167</f>
        <v>167</v>
      </c>
      <c r="D23" s="54">
        <v>188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-25</v>
      </c>
      <c r="D27" s="54">
        <v>-15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-140</v>
      </c>
      <c r="D32" s="55">
        <f>SUM(D22:D31)</f>
        <v>-429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19589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>
        <v>-17304</v>
      </c>
      <c r="E35" s="130"/>
      <c r="F35" s="130"/>
    </row>
    <row r="36" spans="1:6" ht="12">
      <c r="A36" s="332" t="s">
        <v>435</v>
      </c>
      <c r="B36" s="333" t="s">
        <v>436</v>
      </c>
      <c r="C36" s="54">
        <f>1200+5+157+15-1</f>
        <v>1376</v>
      </c>
      <c r="D36" s="54">
        <v>655</v>
      </c>
      <c r="E36" s="130"/>
      <c r="F36" s="130"/>
    </row>
    <row r="37" spans="1:6" ht="12">
      <c r="A37" s="332" t="s">
        <v>437</v>
      </c>
      <c r="B37" s="333" t="s">
        <v>438</v>
      </c>
      <c r="C37" s="54">
        <f>-686-62-5</f>
        <v>-753</v>
      </c>
      <c r="D37" s="54">
        <v>-1456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f>-11+6-1</f>
        <v>-6</v>
      </c>
      <c r="D41" s="54">
        <v>-4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617</v>
      </c>
      <c r="D42" s="55">
        <f>SUM(D34:D41)</f>
        <v>1477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142</v>
      </c>
      <c r="D43" s="55">
        <f>D42+D32+D20</f>
        <v>70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f>96+7+42+21+21</f>
        <v>187</v>
      </c>
      <c r="D44" s="132">
        <v>117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329</v>
      </c>
      <c r="D45" s="55">
        <f>D44+D43</f>
        <v>187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329</v>
      </c>
      <c r="D46" s="56">
        <v>187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M16" sqref="M16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№1-БАЛАНС'!E3</f>
        <v>"Специализирани Бизнес Системи"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121814067</v>
      </c>
      <c r="N3" s="2"/>
    </row>
    <row r="4" spans="1:15" s="530" customFormat="1" ht="13.5" customHeight="1">
      <c r="A4" s="466" t="s">
        <v>460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№1-БАЛАНС'!E5</f>
        <v>от 01-01-2008 до 30-09-2008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1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5000</v>
      </c>
      <c r="D11" s="58">
        <f>'справка №1-БАЛАНС'!H19</f>
        <v>577</v>
      </c>
      <c r="E11" s="58">
        <f>'справка №1-БАЛАНС'!H20</f>
        <v>161</v>
      </c>
      <c r="F11" s="58">
        <f>'справка №1-БАЛАНС'!H22</f>
        <v>150</v>
      </c>
      <c r="G11" s="58">
        <f>'справка №1-БАЛАНС'!H23</f>
        <v>0</v>
      </c>
      <c r="H11" s="60">
        <v>184</v>
      </c>
      <c r="I11" s="58">
        <f>'справка №1-БАЛАНС'!H28+'справка №1-БАЛАНС'!H31</f>
        <v>398</v>
      </c>
      <c r="J11" s="58">
        <f>'справка №1-БАЛАНС'!H29+'справка №1-БАЛАНС'!H32</f>
        <v>-231</v>
      </c>
      <c r="K11" s="60"/>
      <c r="L11" s="344">
        <f>SUM(C11:K11)</f>
        <v>6239</v>
      </c>
      <c r="M11" s="58">
        <f>'справка №1-БАЛАНС'!H39</f>
        <v>153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5000</v>
      </c>
      <c r="D15" s="61">
        <f aca="true" t="shared" si="2" ref="D15:M15">D11+D12</f>
        <v>577</v>
      </c>
      <c r="E15" s="61">
        <f t="shared" si="2"/>
        <v>161</v>
      </c>
      <c r="F15" s="61">
        <f t="shared" si="2"/>
        <v>150</v>
      </c>
      <c r="G15" s="61">
        <f t="shared" si="2"/>
        <v>0</v>
      </c>
      <c r="H15" s="61">
        <f t="shared" si="2"/>
        <v>184</v>
      </c>
      <c r="I15" s="61">
        <f t="shared" si="2"/>
        <v>398</v>
      </c>
      <c r="J15" s="61">
        <f t="shared" si="2"/>
        <v>-231</v>
      </c>
      <c r="K15" s="61">
        <f t="shared" si="2"/>
        <v>0</v>
      </c>
      <c r="L15" s="344">
        <f t="shared" si="1"/>
        <v>6239</v>
      </c>
      <c r="M15" s="61">
        <f t="shared" si="2"/>
        <v>153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128</v>
      </c>
      <c r="J16" s="345">
        <f>+'справка №1-БАЛАНС'!G32</f>
        <v>0</v>
      </c>
      <c r="K16" s="60"/>
      <c r="L16" s="344">
        <f t="shared" si="1"/>
        <v>128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236</v>
      </c>
      <c r="I17" s="62">
        <f t="shared" si="3"/>
        <v>-236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236</v>
      </c>
      <c r="I19" s="60">
        <v>-236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29</v>
      </c>
      <c r="I28" s="60">
        <v>-30</v>
      </c>
      <c r="J28" s="60">
        <v>5</v>
      </c>
      <c r="K28" s="60"/>
      <c r="L28" s="344">
        <f t="shared" si="1"/>
        <v>4</v>
      </c>
      <c r="M28" s="60">
        <v>1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5000</v>
      </c>
      <c r="D29" s="59">
        <f aca="true" t="shared" si="6" ref="D29:M29">D17+D20+D21+D24+D28+D27+D15+D16</f>
        <v>577</v>
      </c>
      <c r="E29" s="59">
        <f t="shared" si="6"/>
        <v>161</v>
      </c>
      <c r="F29" s="59">
        <f t="shared" si="6"/>
        <v>150</v>
      </c>
      <c r="G29" s="59">
        <f t="shared" si="6"/>
        <v>0</v>
      </c>
      <c r="H29" s="59">
        <f t="shared" si="6"/>
        <v>449</v>
      </c>
      <c r="I29" s="59">
        <f t="shared" si="6"/>
        <v>260</v>
      </c>
      <c r="J29" s="59">
        <f t="shared" si="6"/>
        <v>-226</v>
      </c>
      <c r="K29" s="59">
        <f t="shared" si="6"/>
        <v>0</v>
      </c>
      <c r="L29" s="344">
        <f t="shared" si="1"/>
        <v>6371</v>
      </c>
      <c r="M29" s="59">
        <f t="shared" si="6"/>
        <v>154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5000</v>
      </c>
      <c r="D32" s="59">
        <f t="shared" si="7"/>
        <v>577</v>
      </c>
      <c r="E32" s="59">
        <f t="shared" si="7"/>
        <v>161</v>
      </c>
      <c r="F32" s="59">
        <f t="shared" si="7"/>
        <v>150</v>
      </c>
      <c r="G32" s="59">
        <f t="shared" si="7"/>
        <v>0</v>
      </c>
      <c r="H32" s="59">
        <f t="shared" si="7"/>
        <v>449</v>
      </c>
      <c r="I32" s="59">
        <f t="shared" si="7"/>
        <v>260</v>
      </c>
      <c r="J32" s="59">
        <f t="shared" si="7"/>
        <v>-226</v>
      </c>
      <c r="K32" s="59">
        <f t="shared" si="7"/>
        <v>0</v>
      </c>
      <c r="L32" s="344">
        <f t="shared" si="1"/>
        <v>6371</v>
      </c>
      <c r="M32" s="59">
        <f>M29+M30+M31</f>
        <v>154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886</v>
      </c>
      <c r="B38" s="19"/>
      <c r="C38" s="15"/>
      <c r="D38" s="591" t="s">
        <v>817</v>
      </c>
      <c r="E38" s="591"/>
      <c r="F38" s="591" t="s">
        <v>861</v>
      </c>
      <c r="G38" s="591"/>
      <c r="H38" s="591"/>
      <c r="I38" s="591"/>
      <c r="J38" s="15" t="s">
        <v>863</v>
      </c>
      <c r="K38" s="15"/>
      <c r="L38" s="591" t="s">
        <v>862</v>
      </c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">
      <selection activeCell="H31" sqref="H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"Специализирани Бизнес Системи" АД</v>
      </c>
      <c r="D2" s="602"/>
      <c r="E2" s="602"/>
      <c r="F2" s="602"/>
      <c r="G2" s="602"/>
      <c r="H2" s="602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121814067</v>
      </c>
      <c r="P2" s="482"/>
      <c r="Q2" s="482"/>
      <c r="R2" s="524"/>
    </row>
    <row r="3" spans="1:18" ht="15">
      <c r="A3" s="600" t="s">
        <v>5</v>
      </c>
      <c r="B3" s="601"/>
      <c r="C3" s="603" t="str">
        <f>'справка №1-БАЛАНС'!E5</f>
        <v>от 01-01-2008 до 30-09-2008</v>
      </c>
      <c r="D3" s="603"/>
      <c r="E3" s="603"/>
      <c r="F3" s="484"/>
      <c r="G3" s="484"/>
      <c r="H3" s="484"/>
      <c r="I3" s="484"/>
      <c r="J3" s="484"/>
      <c r="K3" s="484"/>
      <c r="L3" s="484"/>
      <c r="M3" s="608" t="s">
        <v>4</v>
      </c>
      <c r="N3" s="608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522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523</v>
      </c>
    </row>
    <row r="5" spans="1:18" s="100" customFormat="1" ht="30.75" customHeight="1">
      <c r="A5" s="609" t="s">
        <v>463</v>
      </c>
      <c r="B5" s="610"/>
      <c r="C5" s="59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6" t="s">
        <v>528</v>
      </c>
      <c r="R5" s="606" t="s">
        <v>529</v>
      </c>
    </row>
    <row r="6" spans="1:18" s="100" customFormat="1" ht="48">
      <c r="A6" s="611"/>
      <c r="B6" s="612"/>
      <c r="C6" s="59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7"/>
      <c r="R6" s="60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362</v>
      </c>
      <c r="E9" s="189">
        <v>11</v>
      </c>
      <c r="F9" s="189"/>
      <c r="G9" s="74">
        <f>D9+E9-F9</f>
        <v>373</v>
      </c>
      <c r="H9" s="65"/>
      <c r="I9" s="65"/>
      <c r="J9" s="74">
        <f>G9+H9-I9</f>
        <v>373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1585</v>
      </c>
      <c r="E10" s="189"/>
      <c r="F10" s="189">
        <v>120</v>
      </c>
      <c r="G10" s="74">
        <f aca="true" t="shared" si="2" ref="G10:G39">D10+E10-F10</f>
        <v>1465</v>
      </c>
      <c r="H10" s="65"/>
      <c r="I10" s="65"/>
      <c r="J10" s="74">
        <f aca="true" t="shared" si="3" ref="J10:J39">G10+H10-I10</f>
        <v>1465</v>
      </c>
      <c r="K10" s="65">
        <v>141</v>
      </c>
      <c r="L10" s="65">
        <v>23</v>
      </c>
      <c r="M10" s="65">
        <v>2</v>
      </c>
      <c r="N10" s="74">
        <f aca="true" t="shared" si="4" ref="N10:N39">K10+L10-M10</f>
        <v>162</v>
      </c>
      <c r="O10" s="65"/>
      <c r="P10" s="65"/>
      <c r="Q10" s="74">
        <f t="shared" si="0"/>
        <v>162</v>
      </c>
      <c r="R10" s="74">
        <f t="shared" si="1"/>
        <v>1303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222</v>
      </c>
      <c r="E11" s="189">
        <v>24</v>
      </c>
      <c r="F11" s="189">
        <v>28</v>
      </c>
      <c r="G11" s="74">
        <f t="shared" si="2"/>
        <v>218</v>
      </c>
      <c r="H11" s="65"/>
      <c r="I11" s="65"/>
      <c r="J11" s="74">
        <f t="shared" si="3"/>
        <v>218</v>
      </c>
      <c r="K11" s="65">
        <v>113</v>
      </c>
      <c r="L11" s="65">
        <v>23</v>
      </c>
      <c r="M11" s="65">
        <v>28</v>
      </c>
      <c r="N11" s="74">
        <f t="shared" si="4"/>
        <v>108</v>
      </c>
      <c r="O11" s="65"/>
      <c r="P11" s="65"/>
      <c r="Q11" s="74">
        <f t="shared" si="0"/>
        <v>108</v>
      </c>
      <c r="R11" s="74">
        <f t="shared" si="1"/>
        <v>110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18</v>
      </c>
      <c r="E12" s="189">
        <v>199</v>
      </c>
      <c r="F12" s="189"/>
      <c r="G12" s="74">
        <f t="shared" si="2"/>
        <v>217</v>
      </c>
      <c r="H12" s="65"/>
      <c r="I12" s="65"/>
      <c r="J12" s="74">
        <f t="shared" si="3"/>
        <v>217</v>
      </c>
      <c r="K12" s="65">
        <v>10</v>
      </c>
      <c r="L12" s="65">
        <v>4</v>
      </c>
      <c r="M12" s="65"/>
      <c r="N12" s="74">
        <f t="shared" si="4"/>
        <v>14</v>
      </c>
      <c r="O12" s="65"/>
      <c r="P12" s="65"/>
      <c r="Q12" s="74">
        <f t="shared" si="0"/>
        <v>14</v>
      </c>
      <c r="R12" s="74">
        <f t="shared" si="1"/>
        <v>203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91</v>
      </c>
      <c r="E13" s="189">
        <v>1</v>
      </c>
      <c r="F13" s="189">
        <v>30</v>
      </c>
      <c r="G13" s="74">
        <f t="shared" si="2"/>
        <v>62</v>
      </c>
      <c r="H13" s="65"/>
      <c r="I13" s="65"/>
      <c r="J13" s="74">
        <f t="shared" si="3"/>
        <v>62</v>
      </c>
      <c r="K13" s="65">
        <v>7</v>
      </c>
      <c r="L13" s="65">
        <v>4</v>
      </c>
      <c r="M13" s="65">
        <v>7</v>
      </c>
      <c r="N13" s="74">
        <f t="shared" si="4"/>
        <v>4</v>
      </c>
      <c r="O13" s="65"/>
      <c r="P13" s="65"/>
      <c r="Q13" s="74">
        <f t="shared" si="0"/>
        <v>4</v>
      </c>
      <c r="R13" s="74">
        <f t="shared" si="1"/>
        <v>58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46</v>
      </c>
      <c r="E14" s="189">
        <v>3</v>
      </c>
      <c r="F14" s="189"/>
      <c r="G14" s="74">
        <f t="shared" si="2"/>
        <v>49</v>
      </c>
      <c r="H14" s="65"/>
      <c r="I14" s="65"/>
      <c r="J14" s="74">
        <f t="shared" si="3"/>
        <v>49</v>
      </c>
      <c r="K14" s="65">
        <v>31</v>
      </c>
      <c r="L14" s="65">
        <v>8</v>
      </c>
      <c r="M14" s="65"/>
      <c r="N14" s="74">
        <f t="shared" si="4"/>
        <v>39</v>
      </c>
      <c r="O14" s="65"/>
      <c r="P14" s="65"/>
      <c r="Q14" s="74">
        <f t="shared" si="0"/>
        <v>39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4" t="s">
        <v>852</v>
      </c>
      <c r="B15" s="374" t="s">
        <v>853</v>
      </c>
      <c r="C15" s="455" t="s">
        <v>854</v>
      </c>
      <c r="D15" s="456">
        <v>260</v>
      </c>
      <c r="E15" s="456">
        <v>163</v>
      </c>
      <c r="F15" s="456"/>
      <c r="G15" s="74">
        <f t="shared" si="2"/>
        <v>423</v>
      </c>
      <c r="H15" s="457"/>
      <c r="I15" s="457"/>
      <c r="J15" s="74">
        <f t="shared" si="3"/>
        <v>423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423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560</v>
      </c>
      <c r="B16" s="193" t="s">
        <v>561</v>
      </c>
      <c r="C16" s="367" t="s">
        <v>562</v>
      </c>
      <c r="D16" s="189">
        <v>48</v>
      </c>
      <c r="E16" s="189">
        <v>11</v>
      </c>
      <c r="F16" s="189"/>
      <c r="G16" s="74">
        <f t="shared" si="2"/>
        <v>59</v>
      </c>
      <c r="H16" s="65"/>
      <c r="I16" s="65"/>
      <c r="J16" s="74">
        <f t="shared" si="3"/>
        <v>59</v>
      </c>
      <c r="K16" s="65">
        <v>46</v>
      </c>
      <c r="L16" s="65">
        <v>3</v>
      </c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10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2632</v>
      </c>
      <c r="E17" s="194">
        <f>SUM(E9:E16)</f>
        <v>412</v>
      </c>
      <c r="F17" s="194">
        <f>SUM(F9:F16)</f>
        <v>178</v>
      </c>
      <c r="G17" s="74">
        <f t="shared" si="2"/>
        <v>2866</v>
      </c>
      <c r="H17" s="75">
        <f>SUM(H9:H16)</f>
        <v>0</v>
      </c>
      <c r="I17" s="75">
        <f>SUM(I9:I16)</f>
        <v>0</v>
      </c>
      <c r="J17" s="74">
        <f t="shared" si="3"/>
        <v>2866</v>
      </c>
      <c r="K17" s="75">
        <f>SUM(K9:K16)</f>
        <v>348</v>
      </c>
      <c r="L17" s="75">
        <f>SUM(L9:L16)</f>
        <v>65</v>
      </c>
      <c r="M17" s="75">
        <f>SUM(M9:M16)</f>
        <v>37</v>
      </c>
      <c r="N17" s="74">
        <f t="shared" si="4"/>
        <v>376</v>
      </c>
      <c r="O17" s="75">
        <f>SUM(O9:O16)</f>
        <v>0</v>
      </c>
      <c r="P17" s="75">
        <f>SUM(P9:P16)</f>
        <v>0</v>
      </c>
      <c r="Q17" s="74">
        <f t="shared" si="5"/>
        <v>376</v>
      </c>
      <c r="R17" s="74">
        <f t="shared" si="6"/>
        <v>2490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1694</v>
      </c>
      <c r="E21" s="189"/>
      <c r="F21" s="189"/>
      <c r="G21" s="74">
        <f t="shared" si="2"/>
        <v>1694</v>
      </c>
      <c r="H21" s="65"/>
      <c r="I21" s="65"/>
      <c r="J21" s="74">
        <f t="shared" si="3"/>
        <v>1694</v>
      </c>
      <c r="K21" s="65">
        <v>265</v>
      </c>
      <c r="L21" s="65">
        <v>71</v>
      </c>
      <c r="M21" s="65"/>
      <c r="N21" s="74">
        <f t="shared" si="4"/>
        <v>336</v>
      </c>
      <c r="O21" s="65"/>
      <c r="P21" s="65"/>
      <c r="Q21" s="74">
        <f t="shared" si="5"/>
        <v>336</v>
      </c>
      <c r="R21" s="74">
        <f t="shared" si="6"/>
        <v>1358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1696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1696</v>
      </c>
      <c r="H25" s="66">
        <f t="shared" si="7"/>
        <v>0</v>
      </c>
      <c r="I25" s="66">
        <f t="shared" si="7"/>
        <v>0</v>
      </c>
      <c r="J25" s="67">
        <f t="shared" si="3"/>
        <v>1696</v>
      </c>
      <c r="K25" s="66">
        <f t="shared" si="7"/>
        <v>266</v>
      </c>
      <c r="L25" s="66">
        <f t="shared" si="7"/>
        <v>71</v>
      </c>
      <c r="M25" s="66">
        <f t="shared" si="7"/>
        <v>0</v>
      </c>
      <c r="N25" s="67">
        <f t="shared" si="4"/>
        <v>337</v>
      </c>
      <c r="O25" s="66">
        <f t="shared" si="7"/>
        <v>0</v>
      </c>
      <c r="P25" s="66">
        <f t="shared" si="7"/>
        <v>0</v>
      </c>
      <c r="Q25" s="67">
        <f t="shared" si="5"/>
        <v>337</v>
      </c>
      <c r="R25" s="67">
        <f t="shared" si="6"/>
        <v>1359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35</v>
      </c>
      <c r="E27" s="192">
        <f aca="true" t="shared" si="8" ref="E27:P27">SUM(E28:E31)</f>
        <v>46</v>
      </c>
      <c r="F27" s="192">
        <f t="shared" si="8"/>
        <v>21</v>
      </c>
      <c r="G27" s="71">
        <f t="shared" si="2"/>
        <v>60</v>
      </c>
      <c r="H27" s="70">
        <f t="shared" si="8"/>
        <v>7</v>
      </c>
      <c r="I27" s="70">
        <f t="shared" si="8"/>
        <v>0</v>
      </c>
      <c r="J27" s="71">
        <f t="shared" si="3"/>
        <v>67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21</v>
      </c>
      <c r="E28" s="189"/>
      <c r="F28" s="189">
        <v>21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4</v>
      </c>
      <c r="E30" s="189">
        <v>25</v>
      </c>
      <c r="F30" s="189"/>
      <c r="G30" s="74">
        <f t="shared" si="2"/>
        <v>29</v>
      </c>
      <c r="H30" s="65">
        <v>7</v>
      </c>
      <c r="I30" s="72"/>
      <c r="J30" s="74">
        <f t="shared" si="3"/>
        <v>36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36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10</v>
      </c>
      <c r="E31" s="189">
        <v>21</v>
      </c>
      <c r="F31" s="189"/>
      <c r="G31" s="74">
        <f t="shared" si="2"/>
        <v>31</v>
      </c>
      <c r="H31" s="72"/>
      <c r="I31" s="72"/>
      <c r="J31" s="74">
        <f t="shared" si="3"/>
        <v>31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35</v>
      </c>
      <c r="E38" s="194">
        <f aca="true" t="shared" si="12" ref="E38:P38">E27+E32+E37</f>
        <v>46</v>
      </c>
      <c r="F38" s="194">
        <f t="shared" si="12"/>
        <v>21</v>
      </c>
      <c r="G38" s="74">
        <f t="shared" si="2"/>
        <v>60</v>
      </c>
      <c r="H38" s="75">
        <f t="shared" si="12"/>
        <v>7</v>
      </c>
      <c r="I38" s="75">
        <f t="shared" si="12"/>
        <v>0</v>
      </c>
      <c r="J38" s="74">
        <f t="shared" si="3"/>
        <v>67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601</v>
      </c>
      <c r="B39" s="370" t="s">
        <v>602</v>
      </c>
      <c r="C39" s="369" t="s">
        <v>603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4363</v>
      </c>
      <c r="E40" s="438">
        <f>E17+E18+E19+E25+E38+E39</f>
        <v>458</v>
      </c>
      <c r="F40" s="438">
        <f aca="true" t="shared" si="13" ref="F40:R40">F17+F18+F19+F25+F38+F39</f>
        <v>199</v>
      </c>
      <c r="G40" s="438">
        <f t="shared" si="13"/>
        <v>4622</v>
      </c>
      <c r="H40" s="438">
        <f t="shared" si="13"/>
        <v>7</v>
      </c>
      <c r="I40" s="438">
        <f t="shared" si="13"/>
        <v>0</v>
      </c>
      <c r="J40" s="438">
        <f t="shared" si="13"/>
        <v>4629</v>
      </c>
      <c r="K40" s="438">
        <f t="shared" si="13"/>
        <v>614</v>
      </c>
      <c r="L40" s="438">
        <f t="shared" si="13"/>
        <v>136</v>
      </c>
      <c r="M40" s="438">
        <f t="shared" si="13"/>
        <v>37</v>
      </c>
      <c r="N40" s="438">
        <f t="shared" si="13"/>
        <v>713</v>
      </c>
      <c r="O40" s="438">
        <f t="shared" si="13"/>
        <v>0</v>
      </c>
      <c r="P40" s="438">
        <f t="shared" si="13"/>
        <v>0</v>
      </c>
      <c r="Q40" s="438">
        <f t="shared" si="13"/>
        <v>713</v>
      </c>
      <c r="R40" s="438">
        <f t="shared" si="13"/>
        <v>3916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864</v>
      </c>
      <c r="I44" s="356"/>
      <c r="J44" s="356" t="s">
        <v>865</v>
      </c>
      <c r="K44" s="599"/>
      <c r="L44" s="599"/>
      <c r="M44" s="599"/>
      <c r="N44" s="599"/>
      <c r="O44" s="604" t="s">
        <v>866</v>
      </c>
      <c r="P44" s="605"/>
      <c r="Q44" s="605"/>
      <c r="R44" s="605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0">
      <selection activeCell="C29" sqref="C2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383</v>
      </c>
      <c r="B3" s="619" t="str">
        <f>'справка №1-БАЛАНС'!E3</f>
        <v>"Специализирани Бизнес Системи" АД</v>
      </c>
      <c r="C3" s="620"/>
      <c r="D3" s="524" t="s">
        <v>2</v>
      </c>
      <c r="E3" s="107">
        <f>'справка №1-БАЛАНС'!H3</f>
        <v>121814067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от 01-01-2008 до 30-09-2008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608</v>
      </c>
      <c r="B5" s="495"/>
      <c r="C5" s="496"/>
      <c r="D5" s="107"/>
      <c r="E5" s="497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291</v>
      </c>
      <c r="D24" s="119">
        <f>SUM(D25:D27)</f>
        <v>291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245</v>
      </c>
      <c r="D25" s="108">
        <f>C25</f>
        <v>245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26</v>
      </c>
      <c r="D26" s="108">
        <f aca="true" t="shared" si="1" ref="D26:D32">C26</f>
        <v>26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20</v>
      </c>
      <c r="D27" s="108">
        <f t="shared" si="1"/>
        <v>20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2248</v>
      </c>
      <c r="D28" s="108">
        <f t="shared" si="1"/>
        <v>2248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173</v>
      </c>
      <c r="D29" s="108">
        <f t="shared" si="1"/>
        <v>173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310</v>
      </c>
      <c r="D30" s="108">
        <f t="shared" si="1"/>
        <v>310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</v>
      </c>
      <c r="D31" s="108">
        <f t="shared" si="1"/>
        <v>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>
        <f t="shared" si="1"/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22</v>
      </c>
      <c r="D33" s="105">
        <f>SUM(D34:D37)</f>
        <v>22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22</v>
      </c>
      <c r="D35" s="108">
        <v>22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58</v>
      </c>
      <c r="D38" s="105">
        <f>SUM(D39:D42)</f>
        <v>58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58</v>
      </c>
      <c r="D42" s="108">
        <v>58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3103</v>
      </c>
      <c r="D43" s="104">
        <f>D24+D28+D29+D31+D30+D32+D33+D38</f>
        <v>3103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3103</v>
      </c>
      <c r="D44" s="103">
        <f>D43+D21+D19+D9</f>
        <v>3103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2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2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2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2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2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2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2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2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2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2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2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2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212</v>
      </c>
      <c r="D68" s="108">
        <v>212</v>
      </c>
      <c r="E68" s="119">
        <f t="shared" si="2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11</v>
      </c>
      <c r="D71" s="105">
        <f>SUM(D72:D74)</f>
        <v>11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</v>
      </c>
      <c r="D72" s="108">
        <f>C72</f>
        <v>1</v>
      </c>
      <c r="E72" s="119">
        <f t="shared" si="2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>
        <f>C73</f>
        <v>0</v>
      </c>
      <c r="E73" s="119">
        <f t="shared" si="2"/>
        <v>0</v>
      </c>
      <c r="F73" s="110"/>
    </row>
    <row r="74" spans="1:6" ht="12">
      <c r="A74" s="408" t="s">
        <v>720</v>
      </c>
      <c r="B74" s="397" t="s">
        <v>721</v>
      </c>
      <c r="C74" s="108">
        <v>10</v>
      </c>
      <c r="D74" s="108">
        <f>C74</f>
        <v>10</v>
      </c>
      <c r="E74" s="119">
        <f t="shared" si="2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895</v>
      </c>
      <c r="D75" s="103">
        <f>D76+D78</f>
        <v>895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895</v>
      </c>
      <c r="D76" s="108">
        <f>C76</f>
        <v>895</v>
      </c>
      <c r="E76" s="119">
        <f t="shared" si="2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2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2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2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2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2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2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2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1028</v>
      </c>
      <c r="D85" s="104">
        <f>SUM(D86:D90)+D94</f>
        <v>1028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2"/>
        <v>0</v>
      </c>
      <c r="F86" s="108"/>
    </row>
    <row r="87" spans="1:6" ht="12">
      <c r="A87" s="396" t="s">
        <v>744</v>
      </c>
      <c r="B87" s="397" t="s">
        <v>745</v>
      </c>
      <c r="C87" s="108">
        <v>662</v>
      </c>
      <c r="D87" s="108">
        <f>C87</f>
        <v>662</v>
      </c>
      <c r="E87" s="119">
        <f t="shared" si="2"/>
        <v>0</v>
      </c>
      <c r="F87" s="108"/>
    </row>
    <row r="88" spans="1:6" ht="12">
      <c r="A88" s="396" t="s">
        <v>746</v>
      </c>
      <c r="B88" s="397" t="s">
        <v>747</v>
      </c>
      <c r="C88" s="108">
        <v>331</v>
      </c>
      <c r="D88" s="108">
        <f>C88</f>
        <v>331</v>
      </c>
      <c r="E88" s="119">
        <f t="shared" si="2"/>
        <v>0</v>
      </c>
      <c r="F88" s="108"/>
    </row>
    <row r="89" spans="1:6" ht="12">
      <c r="A89" s="396" t="s">
        <v>748</v>
      </c>
      <c r="B89" s="397" t="s">
        <v>749</v>
      </c>
      <c r="C89" s="108">
        <v>19</v>
      </c>
      <c r="D89" s="108">
        <f>C89</f>
        <v>19</v>
      </c>
      <c r="E89" s="119">
        <f t="shared" si="2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2</v>
      </c>
      <c r="D91" s="108">
        <f>C91</f>
        <v>2</v>
      </c>
      <c r="E91" s="119">
        <f t="shared" si="2"/>
        <v>0</v>
      </c>
      <c r="F91" s="108"/>
    </row>
    <row r="92" spans="1:6" ht="12">
      <c r="A92" s="396" t="s">
        <v>660</v>
      </c>
      <c r="B92" s="397" t="s">
        <v>754</v>
      </c>
      <c r="C92" s="108">
        <v>4</v>
      </c>
      <c r="D92" s="108">
        <f>C92</f>
        <v>4</v>
      </c>
      <c r="E92" s="119">
        <f t="shared" si="2"/>
        <v>0</v>
      </c>
      <c r="F92" s="108"/>
    </row>
    <row r="93" spans="1:6" ht="12">
      <c r="A93" s="396" t="s">
        <v>664</v>
      </c>
      <c r="B93" s="397" t="s">
        <v>755</v>
      </c>
      <c r="C93" s="108">
        <v>2</v>
      </c>
      <c r="D93" s="108">
        <f>C93</f>
        <v>2</v>
      </c>
      <c r="E93" s="119">
        <f t="shared" si="2"/>
        <v>0</v>
      </c>
      <c r="F93" s="108"/>
    </row>
    <row r="94" spans="1:6" ht="12">
      <c r="A94" s="396" t="s">
        <v>756</v>
      </c>
      <c r="B94" s="397" t="s">
        <v>757</v>
      </c>
      <c r="C94" s="108">
        <v>8</v>
      </c>
      <c r="D94" s="108">
        <f>C94</f>
        <v>8</v>
      </c>
      <c r="E94" s="119">
        <f t="shared" si="2"/>
        <v>0</v>
      </c>
      <c r="F94" s="108"/>
    </row>
    <row r="95" spans="1:6" ht="12">
      <c r="A95" s="396" t="s">
        <v>758</v>
      </c>
      <c r="B95" s="397" t="s">
        <v>759</v>
      </c>
      <c r="C95" s="108">
        <v>22</v>
      </c>
      <c r="D95" s="108">
        <f>C95</f>
        <v>22</v>
      </c>
      <c r="E95" s="119">
        <f t="shared" si="2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1956</v>
      </c>
      <c r="D96" s="104">
        <f>D85+D80+D75+D71+D95</f>
        <v>1956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2168</v>
      </c>
      <c r="D97" s="104">
        <f>D96+D68+D66</f>
        <v>2168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6</v>
      </c>
      <c r="D104" s="108"/>
      <c r="E104" s="108"/>
      <c r="F104" s="125">
        <f>C104+D104-E104</f>
        <v>6</v>
      </c>
    </row>
    <row r="105" spans="1:16" ht="12">
      <c r="A105" s="412" t="s">
        <v>775</v>
      </c>
      <c r="B105" s="395" t="s">
        <v>776</v>
      </c>
      <c r="C105" s="103">
        <f>SUM(C102:C104)</f>
        <v>6</v>
      </c>
      <c r="D105" s="103">
        <f>SUM(D102:D104)</f>
        <v>0</v>
      </c>
      <c r="E105" s="103">
        <f>SUM(E102:E104)</f>
        <v>0</v>
      </c>
      <c r="F105" s="103">
        <f>SUM(F102:F104)</f>
        <v>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883</v>
      </c>
      <c r="B109" s="614"/>
      <c r="C109" s="614" t="s">
        <v>859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860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"Специализирани Бизнес Системи" 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121814067</v>
      </c>
    </row>
    <row r="5" spans="1:9" ht="15">
      <c r="A5" s="500" t="s">
        <v>5</v>
      </c>
      <c r="B5" s="622" t="str">
        <f>'справка №1-БАЛАНС'!E5</f>
        <v>от 01-01-2008 до 30-09-2008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782</v>
      </c>
    </row>
    <row r="7" spans="1:9" s="518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883</v>
      </c>
      <c r="B30" s="624"/>
      <c r="C30" s="624"/>
      <c r="D30" s="458" t="s">
        <v>817</v>
      </c>
      <c r="E30" s="623" t="s">
        <v>867</v>
      </c>
      <c r="F30" s="623"/>
      <c r="G30" s="623"/>
      <c r="H30" s="420" t="s">
        <v>779</v>
      </c>
      <c r="I30" s="623" t="s">
        <v>868</v>
      </c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"Специализирани Бизнес Системи" АД</v>
      </c>
      <c r="C5" s="628"/>
      <c r="D5" s="628"/>
      <c r="E5" s="568" t="s">
        <v>2</v>
      </c>
      <c r="F5" s="451">
        <f>'справка №1-БАЛАНС'!H3</f>
        <v>121814067</v>
      </c>
    </row>
    <row r="6" spans="1:13" ht="15" customHeight="1">
      <c r="A6" s="27" t="s">
        <v>820</v>
      </c>
      <c r="B6" s="629" t="str">
        <f>'справка №1-БАЛАНС'!E5</f>
        <v>от 01-01-2008 до 30-09-2008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300</v>
      </c>
      <c r="D12" s="441">
        <v>60</v>
      </c>
      <c r="E12" s="441"/>
      <c r="F12" s="443">
        <f>C12-E12</f>
        <v>300</v>
      </c>
    </row>
    <row r="13" spans="1:6" ht="12.75">
      <c r="A13" s="36" t="s">
        <v>871</v>
      </c>
      <c r="B13" s="37"/>
      <c r="C13" s="441">
        <v>3</v>
      </c>
      <c r="D13" s="441">
        <v>50</v>
      </c>
      <c r="E13" s="441"/>
      <c r="F13" s="443">
        <f aca="true" t="shared" si="0" ref="F13:F26">C13-E13</f>
        <v>3</v>
      </c>
    </row>
    <row r="14" spans="1:6" ht="12.75">
      <c r="A14" s="36" t="s">
        <v>872</v>
      </c>
      <c r="B14" s="37"/>
      <c r="C14" s="441">
        <v>5</v>
      </c>
      <c r="D14" s="441">
        <v>100</v>
      </c>
      <c r="E14" s="441"/>
      <c r="F14" s="443">
        <f t="shared" si="0"/>
        <v>5</v>
      </c>
    </row>
    <row r="15" spans="1:6" ht="12.75">
      <c r="A15" s="36" t="s">
        <v>873</v>
      </c>
      <c r="B15" s="37"/>
      <c r="C15" s="441">
        <v>5</v>
      </c>
      <c r="D15" s="441">
        <v>100</v>
      </c>
      <c r="E15" s="441"/>
      <c r="F15" s="443">
        <f t="shared" si="0"/>
        <v>5</v>
      </c>
    </row>
    <row r="16" spans="1:6" ht="12.75">
      <c r="A16" s="36" t="s">
        <v>875</v>
      </c>
      <c r="B16" s="37"/>
      <c r="C16" s="441">
        <v>14</v>
      </c>
      <c r="D16" s="441">
        <v>70</v>
      </c>
      <c r="E16" s="441"/>
      <c r="F16" s="443">
        <f t="shared" si="0"/>
        <v>14</v>
      </c>
    </row>
    <row r="17" spans="1:6" ht="12.75">
      <c r="A17" s="36" t="s">
        <v>874</v>
      </c>
      <c r="B17" s="37"/>
      <c r="C17" s="441">
        <v>79</v>
      </c>
      <c r="D17" s="441">
        <v>79</v>
      </c>
      <c r="E17" s="441"/>
      <c r="F17" s="443">
        <f t="shared" si="0"/>
        <v>79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406</v>
      </c>
      <c r="D27" s="429"/>
      <c r="E27" s="429">
        <f>SUM(E12:E26)</f>
        <v>0</v>
      </c>
      <c r="F27" s="442">
        <f>SUM(F12:F26)</f>
        <v>406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877</v>
      </c>
      <c r="B46" s="40"/>
      <c r="C46" s="441">
        <v>2</v>
      </c>
      <c r="D46" s="441">
        <v>46</v>
      </c>
      <c r="E46" s="441"/>
      <c r="F46" s="443">
        <f>C46-E46</f>
        <v>2</v>
      </c>
    </row>
    <row r="47" spans="1:6" ht="12.75">
      <c r="A47" s="36" t="s">
        <v>876</v>
      </c>
      <c r="B47" s="40"/>
      <c r="C47" s="441">
        <v>2</v>
      </c>
      <c r="D47" s="441">
        <v>25</v>
      </c>
      <c r="E47" s="441"/>
      <c r="F47" s="443">
        <f aca="true" t="shared" si="2" ref="F47:F60">C47-E47</f>
        <v>2</v>
      </c>
    </row>
    <row r="48" spans="1:6" ht="12.75">
      <c r="A48" s="36" t="s">
        <v>878</v>
      </c>
      <c r="B48" s="40"/>
      <c r="C48" s="441">
        <v>25</v>
      </c>
      <c r="D48" s="441">
        <v>49</v>
      </c>
      <c r="E48" s="441"/>
      <c r="F48" s="443">
        <f t="shared" si="2"/>
        <v>25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29</v>
      </c>
      <c r="D61" s="429"/>
      <c r="E61" s="429">
        <f>SUM(E46:E60)</f>
        <v>0</v>
      </c>
      <c r="F61" s="442">
        <f>SUM(F46:F60)</f>
        <v>29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879</v>
      </c>
      <c r="B63" s="40"/>
      <c r="C63" s="441">
        <v>9</v>
      </c>
      <c r="D63" s="441">
        <v>9</v>
      </c>
      <c r="E63" s="441"/>
      <c r="F63" s="443">
        <f>C63-E63</f>
        <v>9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9</v>
      </c>
      <c r="D78" s="429"/>
      <c r="E78" s="429">
        <f>SUM(E63:E77)</f>
        <v>0</v>
      </c>
      <c r="F78" s="442">
        <f>SUM(F63:F77)</f>
        <v>9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837</v>
      </c>
      <c r="B79" s="39" t="s">
        <v>838</v>
      </c>
      <c r="C79" s="429">
        <f>C78+C61+C44+C27</f>
        <v>444</v>
      </c>
      <c r="D79" s="429"/>
      <c r="E79" s="429">
        <f>E78+E61+E44+E27</f>
        <v>0</v>
      </c>
      <c r="F79" s="442">
        <f>F78+F61+F44+F27</f>
        <v>444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880</v>
      </c>
      <c r="B82" s="40"/>
      <c r="C82" s="441">
        <v>21</v>
      </c>
      <c r="D82" s="441">
        <v>97</v>
      </c>
      <c r="E82" s="441"/>
      <c r="F82" s="443">
        <f>C82-E82</f>
        <v>21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21</v>
      </c>
      <c r="D97" s="429"/>
      <c r="E97" s="429">
        <f>SUM(E82:E96)</f>
        <v>0</v>
      </c>
      <c r="F97" s="442">
        <f>SUM(F82:F96)</f>
        <v>21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844</v>
      </c>
      <c r="B149" s="39" t="s">
        <v>845</v>
      </c>
      <c r="C149" s="429">
        <f>C148+C131+C114+C97</f>
        <v>21</v>
      </c>
      <c r="D149" s="429"/>
      <c r="E149" s="429">
        <f>E148+E131+E114+E97</f>
        <v>0</v>
      </c>
      <c r="F149" s="442">
        <f>F148+F131+F114+F97</f>
        <v>21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884</v>
      </c>
      <c r="B151" s="453"/>
      <c r="C151" s="630" t="s">
        <v>869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866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46:F60 C63:F77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DualCore_PC</cp:lastModifiedBy>
  <cp:lastPrinted>2008-11-27T07:42:48Z</cp:lastPrinted>
  <dcterms:created xsi:type="dcterms:W3CDTF">2000-06-29T12:02:40Z</dcterms:created>
  <dcterms:modified xsi:type="dcterms:W3CDTF">2008-11-28T13:04:00Z</dcterms:modified>
  <cp:category/>
  <cp:version/>
  <cp:contentType/>
  <cp:contentStatus/>
</cp:coreProperties>
</file>